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trlProps/ctrlProp2.xml" ContentType="application/vnd.ms-excel.controlproperties+xml"/>
  <Override PartName="/xl/drawings/drawing5.xml" ContentType="application/vnd.openxmlformats-officedocument.drawing+xml"/>
  <Override PartName="/xl/ctrlProps/ctrlProp3.xml" ContentType="application/vnd.ms-excel.controlproperties+xml"/>
  <Override PartName="/xl/drawings/drawing6.xml" ContentType="application/vnd.openxmlformats-officedocument.drawing+xml"/>
  <Override PartName="/xl/ctrlProps/ctrlProp4.xml" ContentType="application/vnd.ms-excel.controlproperties+xml"/>
  <Override PartName="/xl/drawings/drawing7.xml" ContentType="application/vnd.openxmlformats-officedocument.drawing+xml"/>
  <Override PartName="/xl/ctrlProps/ctrlProp5.xml" ContentType="application/vnd.ms-excel.controlproperties+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updateLinks="never" codeName="ThisWorkbook" defaultThemeVersion="124226"/>
  <mc:AlternateContent xmlns:mc="http://schemas.openxmlformats.org/markup-compatibility/2006">
    <mc:Choice Requires="x15">
      <x15ac:absPath xmlns:x15ac="http://schemas.microsoft.com/office/spreadsheetml/2010/11/ac" url="https://londonwidelmcs-my.sharepoint.com/personal/alex_orton_lmc_org_uk/Documents/"/>
    </mc:Choice>
  </mc:AlternateContent>
  <xr:revisionPtr revIDLastSave="0" documentId="8_{76284E6E-6E3E-459B-B268-6EC6E0F92C6B}" xr6:coauthVersionLast="36" xr6:coauthVersionMax="36" xr10:uidLastSave="{00000000-0000-0000-0000-000000000000}"/>
  <bookViews>
    <workbookView xWindow="-120" yWindow="-120" windowWidth="38640" windowHeight="21120" tabRatio="620" xr2:uid="{00000000-000D-0000-FFFF-FFFF00000000}"/>
  </bookViews>
  <sheets>
    <sheet name="The NEL Protocol" sheetId="20" r:id="rId1"/>
    <sheet name="Main Page" sheetId="11" r:id="rId2"/>
    <sheet name="Maternity" sheetId="1" r:id="rId3"/>
    <sheet name="Paternity~Special" sheetId="16" r:id="rId4"/>
    <sheet name="Adoptive" sheetId="17" r:id="rId5"/>
    <sheet name="Sick" sheetId="12" r:id="rId6"/>
    <sheet name="Suspension" sheetId="13" state="hidden" r:id="rId7"/>
    <sheet name="~Finance (TO BE USED BY NEL PC)" sheetId="5" state="hidden" r:id="rId8"/>
    <sheet name="Sheet1" sheetId="18" state="hidden" r:id="rId9"/>
  </sheets>
  <externalReferences>
    <externalReference r:id="rId10"/>
  </externalReferences>
  <definedNames>
    <definedName name="_xlnm._FilterDatabase" localSheetId="7" hidden="1">'~Finance (TO BE USED BY NEL PC)'!$B$177:$H$177</definedName>
    <definedName name="ContactNo">'Main Page'!$G$25</definedName>
    <definedName name="ContractType">'Main Page'!$G$21</definedName>
    <definedName name="_xlnm.Criteria" localSheetId="7">'~Finance (TO BE USED BY NEL PC)'!#REF!</definedName>
    <definedName name="Deadlines" localSheetId="4">#REF!</definedName>
    <definedName name="Deadlines" localSheetId="3">#REF!</definedName>
    <definedName name="Deadlines" localSheetId="5">#REF!</definedName>
    <definedName name="Deadlines" localSheetId="6">#REF!</definedName>
    <definedName name="Deadlines">#REF!</definedName>
    <definedName name="GPonLeave">'Main Page'!$G$23</definedName>
    <definedName name="HCODE">'[1]~DataSheet~'!$A$2:$A$215</definedName>
    <definedName name="month" localSheetId="4">#REF!</definedName>
    <definedName name="month" localSheetId="3">#REF!</definedName>
    <definedName name="month" localSheetId="5">#REF!</definedName>
    <definedName name="month" localSheetId="6">#REF!</definedName>
    <definedName name="month">#REF!</definedName>
    <definedName name="Name">'Main Page'!$G$26</definedName>
    <definedName name="PrC">'Main Page'!$G$18</definedName>
    <definedName name="PrCCG">'Main Page'!$G$20</definedName>
    <definedName name="_xlnm.Print_Area" localSheetId="4">Adoptive!$A$1:$F$31</definedName>
    <definedName name="_xlnm.Print_Area" localSheetId="1">'Main Page'!$A$1:$N$47</definedName>
    <definedName name="_xlnm.Print_Area" localSheetId="2">Maternity!$A$1:$F$32</definedName>
    <definedName name="_xlnm.Print_Area" localSheetId="3">'Paternity~Special'!$A$1:$F$32</definedName>
    <definedName name="_xlnm.Print_Area" localSheetId="5">Sick!$A$1:$F$34</definedName>
    <definedName name="_xlnm.Print_Area" localSheetId="6">Suspension!$A$1:$F$32</definedName>
    <definedName name="_xlnm.Print_Titles" localSheetId="7">'~Finance (TO BE USED BY NEL PC)'!$1:$7</definedName>
    <definedName name="PrN">'Main Page'!$G$19</definedName>
    <definedName name="Reason">'Main Page'!$G$22</definedName>
    <definedName name="Sessions">'Main Page'!$G$24</definedName>
    <definedName name="Suspension" localSheetId="4">#REF!</definedName>
    <definedName name="Suspension" localSheetId="3">#REF!</definedName>
    <definedName name="Suspension">#REF!</definedName>
  </definedNames>
  <calcPr calcId="191029"/>
</workbook>
</file>

<file path=xl/calcChain.xml><?xml version="1.0" encoding="utf-8"?>
<calcChain xmlns="http://schemas.openxmlformats.org/spreadsheetml/2006/main">
  <c r="F180" i="5" l="1"/>
  <c r="F181" i="5"/>
  <c r="F182" i="5"/>
  <c r="F183" i="5"/>
  <c r="F184" i="5"/>
  <c r="F185" i="5"/>
  <c r="F186" i="5"/>
  <c r="G169" i="5" l="1"/>
  <c r="G170" i="5"/>
  <c r="E300" i="5" l="1"/>
  <c r="D300" i="5"/>
  <c r="C300"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300" i="5" s="1"/>
  <c r="G240" i="5"/>
  <c r="G239" i="5"/>
  <c r="K247" i="5" s="1"/>
  <c r="E233" i="5"/>
  <c r="D233" i="5"/>
  <c r="C233"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E162" i="5"/>
  <c r="D162" i="5"/>
  <c r="C162"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3" i="5"/>
  <c r="F102" i="5"/>
  <c r="G100" i="5"/>
  <c r="G99" i="5"/>
  <c r="G102" i="5" s="1"/>
  <c r="E93" i="5"/>
  <c r="D93" i="5"/>
  <c r="C93" i="5"/>
  <c r="F91" i="5"/>
  <c r="F90" i="5"/>
  <c r="F84" i="5"/>
  <c r="G82" i="5"/>
  <c r="G81" i="5"/>
  <c r="K90" i="5" s="1"/>
  <c r="B90" i="5" s="1"/>
  <c r="E75" i="5"/>
  <c r="D75" i="5"/>
  <c r="C75"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16" i="5"/>
  <c r="F15" i="5"/>
  <c r="G13" i="5"/>
  <c r="G12" i="5"/>
  <c r="F8" i="5"/>
  <c r="E8" i="5"/>
  <c r="F7" i="5"/>
  <c r="E7" i="5"/>
  <c r="F6" i="5"/>
  <c r="E6" i="5"/>
  <c r="F5" i="5"/>
  <c r="E5" i="5"/>
  <c r="F4" i="5"/>
  <c r="E4" i="5"/>
  <c r="F3" i="5"/>
  <c r="E3" i="5"/>
  <c r="F2" i="5"/>
  <c r="E2" i="5"/>
  <c r="B31" i="13"/>
  <c r="C14" i="13"/>
  <c r="C13" i="13"/>
  <c r="C12" i="13"/>
  <c r="C11" i="13"/>
  <c r="C10" i="13"/>
  <c r="C9" i="13"/>
  <c r="C8" i="13"/>
  <c r="C7" i="13"/>
  <c r="B33" i="12"/>
  <c r="C14" i="12"/>
  <c r="C13" i="12"/>
  <c r="C12" i="12"/>
  <c r="C11" i="12"/>
  <c r="C10" i="12"/>
  <c r="C9" i="12"/>
  <c r="C8" i="12"/>
  <c r="C7" i="12"/>
  <c r="B30" i="17"/>
  <c r="C14" i="17"/>
  <c r="C13" i="17"/>
  <c r="C12" i="17"/>
  <c r="C11" i="17"/>
  <c r="C10" i="17"/>
  <c r="C9" i="17"/>
  <c r="C8" i="17"/>
  <c r="C7" i="17"/>
  <c r="B30" i="16"/>
  <c r="C14" i="16"/>
  <c r="C13" i="16"/>
  <c r="C12" i="16"/>
  <c r="C11" i="16"/>
  <c r="C10" i="16"/>
  <c r="C9" i="16"/>
  <c r="C8" i="16"/>
  <c r="C7" i="16"/>
  <c r="B30" i="1"/>
  <c r="C14" i="1"/>
  <c r="C13" i="1"/>
  <c r="C12" i="1"/>
  <c r="C11" i="1"/>
  <c r="C10" i="1"/>
  <c r="C9" i="1"/>
  <c r="C8" i="1"/>
  <c r="C7" i="1"/>
  <c r="K101" i="5" l="1"/>
  <c r="G103" i="5" s="1"/>
  <c r="F93" i="5"/>
  <c r="K109" i="5"/>
  <c r="B109" i="5" s="1"/>
  <c r="F75" i="5"/>
  <c r="K167" i="5"/>
  <c r="K178" i="5"/>
  <c r="B178" i="5" s="1"/>
  <c r="K168" i="5"/>
  <c r="K171" i="5" s="1"/>
  <c r="B232" i="5" s="1"/>
  <c r="F233" i="5"/>
  <c r="K100" i="5"/>
  <c r="K83" i="5"/>
  <c r="K87" i="5" s="1"/>
  <c r="B92" i="5" s="1"/>
  <c r="K248" i="5"/>
  <c r="B247" i="5"/>
  <c r="F162" i="5"/>
  <c r="B243" i="5"/>
  <c r="K82" i="5"/>
  <c r="G84" i="5"/>
  <c r="K91" i="5"/>
  <c r="B91" i="5" s="1"/>
  <c r="K13" i="5"/>
  <c r="K14" i="5"/>
  <c r="G15" i="5"/>
  <c r="K22" i="5"/>
  <c r="B22" i="5" s="1"/>
  <c r="K105" i="5" l="1"/>
  <c r="B161" i="5" s="1"/>
  <c r="B86" i="5"/>
  <c r="K110" i="5"/>
  <c r="K179" i="5"/>
  <c r="B179" i="5" s="1"/>
  <c r="K169" i="5"/>
  <c r="B172" i="5" s="1"/>
  <c r="K249" i="5"/>
  <c r="B248" i="5"/>
  <c r="B110" i="5"/>
  <c r="K111" i="5"/>
  <c r="K23" i="5"/>
  <c r="B23" i="5" s="1"/>
  <c r="G16" i="5"/>
  <c r="K18" i="5"/>
  <c r="B74" i="5" s="1"/>
  <c r="K15" i="5"/>
  <c r="K16" i="5" s="1"/>
  <c r="B105" i="5" l="1"/>
  <c r="K180" i="5"/>
  <c r="B180" i="5" s="1"/>
  <c r="K250" i="5"/>
  <c r="B249" i="5"/>
  <c r="B18" i="5"/>
  <c r="K112" i="5"/>
  <c r="B111" i="5"/>
  <c r="K24" i="5"/>
  <c r="B24" i="5" s="1"/>
  <c r="K181" i="5" l="1"/>
  <c r="K182" i="5" s="1"/>
  <c r="B182" i="5" s="1"/>
  <c r="K251" i="5"/>
  <c r="B250" i="5"/>
  <c r="B112" i="5"/>
  <c r="K113" i="5"/>
  <c r="K25" i="5"/>
  <c r="B25" i="5" s="1"/>
  <c r="K183" i="5" l="1"/>
  <c r="B183" i="5" s="1"/>
  <c r="B181" i="5"/>
  <c r="K252" i="5"/>
  <c r="B251" i="5"/>
  <c r="K114" i="5"/>
  <c r="B113" i="5"/>
  <c r="K26" i="5"/>
  <c r="B26" i="5" s="1"/>
  <c r="K184" i="5" l="1"/>
  <c r="K185" i="5" s="1"/>
  <c r="K253" i="5"/>
  <c r="B252" i="5"/>
  <c r="B114" i="5"/>
  <c r="K115" i="5"/>
  <c r="K27" i="5"/>
  <c r="B27" i="5" s="1"/>
  <c r="B184" i="5" l="1"/>
  <c r="K254" i="5"/>
  <c r="B253" i="5"/>
  <c r="B185" i="5"/>
  <c r="K186" i="5"/>
  <c r="B115" i="5"/>
  <c r="K116" i="5"/>
  <c r="K28" i="5"/>
  <c r="B28" i="5" s="1"/>
  <c r="K255" i="5" l="1"/>
  <c r="B254" i="5"/>
  <c r="K187" i="5"/>
  <c r="B186" i="5"/>
  <c r="K117" i="5"/>
  <c r="B116" i="5"/>
  <c r="K29" i="5"/>
  <c r="B29" i="5" s="1"/>
  <c r="K256" i="5" l="1"/>
  <c r="B255" i="5"/>
  <c r="B187" i="5"/>
  <c r="K188" i="5"/>
  <c r="B117" i="5"/>
  <c r="K118" i="5"/>
  <c r="K30" i="5"/>
  <c r="B30" i="5" s="1"/>
  <c r="K257" i="5" l="1"/>
  <c r="B256" i="5"/>
  <c r="B188" i="5"/>
  <c r="K189" i="5"/>
  <c r="B118" i="5"/>
  <c r="K119" i="5"/>
  <c r="K31" i="5"/>
  <c r="B31" i="5" s="1"/>
  <c r="K258" i="5" l="1"/>
  <c r="B257" i="5"/>
  <c r="K190" i="5"/>
  <c r="B189" i="5"/>
  <c r="K120" i="5"/>
  <c r="B119" i="5"/>
  <c r="K32" i="5"/>
  <c r="B32" i="5" s="1"/>
  <c r="K259" i="5" l="1"/>
  <c r="B258" i="5"/>
  <c r="B190" i="5"/>
  <c r="K191" i="5"/>
  <c r="B120" i="5"/>
  <c r="K121" i="5"/>
  <c r="K33" i="5"/>
  <c r="B33" i="5" s="1"/>
  <c r="K260" i="5" l="1"/>
  <c r="B259" i="5"/>
  <c r="B191" i="5"/>
  <c r="K192" i="5"/>
  <c r="K122" i="5"/>
  <c r="B121" i="5"/>
  <c r="K34" i="5"/>
  <c r="B34" i="5" s="1"/>
  <c r="K261" i="5" l="1"/>
  <c r="B260" i="5"/>
  <c r="K193" i="5"/>
  <c r="B192" i="5"/>
  <c r="B122" i="5"/>
  <c r="K123" i="5"/>
  <c r="K35" i="5"/>
  <c r="B35" i="5" s="1"/>
  <c r="K262" i="5" l="1"/>
  <c r="B261" i="5"/>
  <c r="B193" i="5"/>
  <c r="K194" i="5"/>
  <c r="B123" i="5"/>
  <c r="K124" i="5"/>
  <c r="K36" i="5"/>
  <c r="B36" i="5" s="1"/>
  <c r="K263" i="5" l="1"/>
  <c r="B262" i="5"/>
  <c r="K195" i="5"/>
  <c r="B194" i="5"/>
  <c r="K125" i="5"/>
  <c r="B124" i="5"/>
  <c r="K37" i="5"/>
  <c r="B37" i="5" s="1"/>
  <c r="K264" i="5" l="1"/>
  <c r="B263" i="5"/>
  <c r="B195" i="5"/>
  <c r="K196" i="5"/>
  <c r="B125" i="5"/>
  <c r="K126" i="5"/>
  <c r="K38" i="5"/>
  <c r="B38" i="5" s="1"/>
  <c r="K265" i="5" l="1"/>
  <c r="B264" i="5"/>
  <c r="B196" i="5"/>
  <c r="K197" i="5"/>
  <c r="B126" i="5"/>
  <c r="K127" i="5"/>
  <c r="K39" i="5"/>
  <c r="B39" i="5" s="1"/>
  <c r="K266" i="5" l="1"/>
  <c r="B265" i="5"/>
  <c r="K198" i="5"/>
  <c r="B197" i="5"/>
  <c r="K128" i="5"/>
  <c r="B127" i="5"/>
  <c r="K40" i="5"/>
  <c r="B40" i="5" s="1"/>
  <c r="K267" i="5" l="1"/>
  <c r="B266" i="5"/>
  <c r="B198" i="5"/>
  <c r="K199" i="5"/>
  <c r="B128" i="5"/>
  <c r="K129" i="5"/>
  <c r="K41" i="5"/>
  <c r="B41" i="5" s="1"/>
  <c r="K268" i="5" l="1"/>
  <c r="B267" i="5"/>
  <c r="B199" i="5"/>
  <c r="K200" i="5"/>
  <c r="K130" i="5"/>
  <c r="B129" i="5"/>
  <c r="K42" i="5"/>
  <c r="B42" i="5" s="1"/>
  <c r="K269" i="5" l="1"/>
  <c r="B268" i="5"/>
  <c r="K201" i="5"/>
  <c r="B200" i="5"/>
  <c r="B130" i="5"/>
  <c r="K131" i="5"/>
  <c r="K43" i="5"/>
  <c r="B43" i="5" s="1"/>
  <c r="K270" i="5" l="1"/>
  <c r="B269" i="5"/>
  <c r="B201" i="5"/>
  <c r="K202" i="5"/>
  <c r="B131" i="5"/>
  <c r="K132" i="5"/>
  <c r="K44" i="5"/>
  <c r="B44" i="5" s="1"/>
  <c r="K271" i="5" l="1"/>
  <c r="B270" i="5"/>
  <c r="K203" i="5"/>
  <c r="B202" i="5"/>
  <c r="K133" i="5"/>
  <c r="B132" i="5"/>
  <c r="K45" i="5"/>
  <c r="B45" i="5" s="1"/>
  <c r="K272" i="5" l="1"/>
  <c r="B271" i="5"/>
  <c r="B203" i="5"/>
  <c r="K204" i="5"/>
  <c r="B133" i="5"/>
  <c r="K134" i="5"/>
  <c r="K46" i="5"/>
  <c r="B46" i="5" s="1"/>
  <c r="K273" i="5" l="1"/>
  <c r="B272" i="5"/>
  <c r="B204" i="5"/>
  <c r="K205" i="5"/>
  <c r="B134" i="5"/>
  <c r="K135" i="5"/>
  <c r="K47" i="5"/>
  <c r="B47" i="5" s="1"/>
  <c r="K274" i="5" l="1"/>
  <c r="B273" i="5"/>
  <c r="K206" i="5"/>
  <c r="B205" i="5"/>
  <c r="K136" i="5"/>
  <c r="B135" i="5"/>
  <c r="K48" i="5"/>
  <c r="B48" i="5" s="1"/>
  <c r="K275" i="5" l="1"/>
  <c r="B274" i="5"/>
  <c r="B206" i="5"/>
  <c r="K207" i="5"/>
  <c r="B136" i="5"/>
  <c r="K137" i="5"/>
  <c r="K49" i="5"/>
  <c r="B49" i="5" s="1"/>
  <c r="K276" i="5" l="1"/>
  <c r="B275" i="5"/>
  <c r="B207" i="5"/>
  <c r="K208" i="5"/>
  <c r="K138" i="5"/>
  <c r="B137" i="5"/>
  <c r="K50" i="5"/>
  <c r="B50" i="5" s="1"/>
  <c r="K277" i="5" l="1"/>
  <c r="B276" i="5"/>
  <c r="K209" i="5"/>
  <c r="B208" i="5"/>
  <c r="K139" i="5"/>
  <c r="B138" i="5"/>
  <c r="K51" i="5"/>
  <c r="B51" i="5" s="1"/>
  <c r="K278" i="5" l="1"/>
  <c r="B277" i="5"/>
  <c r="B209" i="5"/>
  <c r="K210" i="5"/>
  <c r="B139" i="5"/>
  <c r="K140" i="5"/>
  <c r="K52" i="5"/>
  <c r="B52" i="5" s="1"/>
  <c r="K279" i="5" l="1"/>
  <c r="B278" i="5"/>
  <c r="K211" i="5"/>
  <c r="B210" i="5"/>
  <c r="K141" i="5"/>
  <c r="B140" i="5"/>
  <c r="K53" i="5"/>
  <c r="B53" i="5" s="1"/>
  <c r="K280" i="5" l="1"/>
  <c r="B279" i="5"/>
  <c r="B211" i="5"/>
  <c r="K212" i="5"/>
  <c r="B141" i="5"/>
  <c r="K142" i="5"/>
  <c r="K54" i="5"/>
  <c r="B54" i="5" s="1"/>
  <c r="K281" i="5" l="1"/>
  <c r="B280" i="5"/>
  <c r="B212" i="5"/>
  <c r="K213" i="5"/>
  <c r="B142" i="5"/>
  <c r="K143" i="5"/>
  <c r="K55" i="5"/>
  <c r="B55" i="5" s="1"/>
  <c r="K282" i="5" l="1"/>
  <c r="B281" i="5"/>
  <c r="K214" i="5"/>
  <c r="B213" i="5"/>
  <c r="K144" i="5"/>
  <c r="B143" i="5"/>
  <c r="K56" i="5"/>
  <c r="B56" i="5" s="1"/>
  <c r="K283" i="5" l="1"/>
  <c r="B282" i="5"/>
  <c r="B214" i="5"/>
  <c r="K215" i="5"/>
  <c r="B144" i="5"/>
  <c r="K145" i="5"/>
  <c r="K57" i="5"/>
  <c r="B57" i="5" s="1"/>
  <c r="K284" i="5" l="1"/>
  <c r="B283" i="5"/>
  <c r="B215" i="5"/>
  <c r="K216" i="5"/>
  <c r="K146" i="5"/>
  <c r="B145" i="5"/>
  <c r="K58" i="5"/>
  <c r="B58" i="5" s="1"/>
  <c r="K285" i="5" l="1"/>
  <c r="B284" i="5"/>
  <c r="K217" i="5"/>
  <c r="B216" i="5"/>
  <c r="B146" i="5"/>
  <c r="K147" i="5"/>
  <c r="K59" i="5"/>
  <c r="B59" i="5" s="1"/>
  <c r="K286" i="5" l="1"/>
  <c r="B285" i="5"/>
  <c r="B217" i="5"/>
  <c r="K218" i="5"/>
  <c r="B147" i="5"/>
  <c r="K148" i="5"/>
  <c r="K60" i="5"/>
  <c r="B60" i="5" s="1"/>
  <c r="K287" i="5" l="1"/>
  <c r="B286" i="5"/>
  <c r="K219" i="5"/>
  <c r="B218" i="5"/>
  <c r="K149" i="5"/>
  <c r="B148" i="5"/>
  <c r="K61" i="5"/>
  <c r="B61" i="5" s="1"/>
  <c r="K288" i="5" l="1"/>
  <c r="B287" i="5"/>
  <c r="B219" i="5"/>
  <c r="K220" i="5"/>
  <c r="B149" i="5"/>
  <c r="K150" i="5"/>
  <c r="K62" i="5"/>
  <c r="B62" i="5" s="1"/>
  <c r="K289" i="5" l="1"/>
  <c r="B288" i="5"/>
  <c r="B220" i="5"/>
  <c r="K221" i="5"/>
  <c r="B150" i="5"/>
  <c r="K151" i="5"/>
  <c r="K63" i="5"/>
  <c r="B63" i="5" s="1"/>
  <c r="K290" i="5" l="1"/>
  <c r="B289" i="5"/>
  <c r="K222" i="5"/>
  <c r="B221" i="5"/>
  <c r="K152" i="5"/>
  <c r="B151" i="5"/>
  <c r="K64" i="5"/>
  <c r="B64" i="5" s="1"/>
  <c r="K291" i="5" l="1"/>
  <c r="B290" i="5"/>
  <c r="B222" i="5"/>
  <c r="K223" i="5"/>
  <c r="B152" i="5"/>
  <c r="K153" i="5"/>
  <c r="K65" i="5"/>
  <c r="B65" i="5" s="1"/>
  <c r="K292" i="5" l="1"/>
  <c r="B291" i="5"/>
  <c r="B223" i="5"/>
  <c r="K224" i="5"/>
  <c r="K154" i="5"/>
  <c r="B153" i="5"/>
  <c r="K66" i="5"/>
  <c r="B66" i="5" s="1"/>
  <c r="K293" i="5" l="1"/>
  <c r="B292" i="5"/>
  <c r="K225" i="5"/>
  <c r="B224" i="5"/>
  <c r="B154" i="5"/>
  <c r="K155" i="5"/>
  <c r="K67" i="5"/>
  <c r="B67" i="5" s="1"/>
  <c r="K294" i="5" l="1"/>
  <c r="B293" i="5"/>
  <c r="B225" i="5"/>
  <c r="K226" i="5"/>
  <c r="B155" i="5"/>
  <c r="K156" i="5"/>
  <c r="K68" i="5"/>
  <c r="B68" i="5" s="1"/>
  <c r="K295" i="5" l="1"/>
  <c r="B294" i="5"/>
  <c r="K227" i="5"/>
  <c r="B226" i="5"/>
  <c r="K157" i="5"/>
  <c r="B156" i="5"/>
  <c r="K69" i="5"/>
  <c r="B69" i="5" s="1"/>
  <c r="K296" i="5" l="1"/>
  <c r="B295" i="5"/>
  <c r="B227" i="5"/>
  <c r="K228" i="5"/>
  <c r="B157" i="5"/>
  <c r="K158" i="5"/>
  <c r="K70" i="5"/>
  <c r="B70" i="5" s="1"/>
  <c r="K297" i="5" l="1"/>
  <c r="B296" i="5"/>
  <c r="B228" i="5"/>
  <c r="K229" i="5"/>
  <c r="B158" i="5"/>
  <c r="K159" i="5"/>
  <c r="K71" i="5"/>
  <c r="B71" i="5" s="1"/>
  <c r="K298" i="5" l="1"/>
  <c r="B298" i="5" s="1"/>
  <c r="B297" i="5"/>
  <c r="K230" i="5"/>
  <c r="B229" i="5"/>
  <c r="K160" i="5"/>
  <c r="B160" i="5" s="1"/>
  <c r="B159" i="5"/>
  <c r="K72" i="5"/>
  <c r="B72" i="5" s="1"/>
  <c r="B230" i="5" l="1"/>
  <c r="K231" i="5"/>
  <c r="B231" i="5" s="1"/>
  <c r="K73" i="5"/>
  <c r="B73" i="5" s="1"/>
</calcChain>
</file>

<file path=xl/sharedStrings.xml><?xml version="1.0" encoding="utf-8"?>
<sst xmlns="http://schemas.openxmlformats.org/spreadsheetml/2006/main" count="669" uniqueCount="187">
  <si>
    <t>Practice Name</t>
  </si>
  <si>
    <t>Yes</t>
  </si>
  <si>
    <t>No</t>
  </si>
  <si>
    <t>Contract Type</t>
  </si>
  <si>
    <t>GMS</t>
  </si>
  <si>
    <t>PMS</t>
  </si>
  <si>
    <t>APMS</t>
  </si>
  <si>
    <t>Additional</t>
  </si>
  <si>
    <t>N/A</t>
  </si>
  <si>
    <t xml:space="preserve">MATB1 form </t>
  </si>
  <si>
    <t>Expected date of return</t>
  </si>
  <si>
    <t>Letter confirming prospective parenthood</t>
  </si>
  <si>
    <t>Intended leave dates</t>
  </si>
  <si>
    <t>From</t>
  </si>
  <si>
    <t>Until</t>
  </si>
  <si>
    <t>Expected date of adoption</t>
  </si>
  <si>
    <t>First date of leave:</t>
  </si>
  <si>
    <t>Contact No. (for queries)</t>
  </si>
  <si>
    <t>Sick</t>
  </si>
  <si>
    <t>Agree</t>
  </si>
  <si>
    <t>Disagree</t>
  </si>
  <si>
    <t>Applicants to complete all relevant sections</t>
  </si>
  <si>
    <t xml:space="preserve">Have you claimed payment for the GP performer’s sick leave in the previous 52 weeks from the first day of the GP performer’s current absence? </t>
  </si>
  <si>
    <t xml:space="preserve">If the reason for the absence is in relation to an accident or injury, are you able to claim compensation in respect of the accident or injury?
</t>
  </si>
  <si>
    <t xml:space="preserve">Signed contract of employment/Relevant section of Partnership Agreement evidencing paternity leave entitlement </t>
  </si>
  <si>
    <t>Signed contract of employment/Relevant section of Partnership Agreement evidencing adoptive leave entitlement</t>
  </si>
  <si>
    <t>Paternity</t>
  </si>
  <si>
    <t>Adoptive</t>
  </si>
  <si>
    <t>Suspended</t>
  </si>
  <si>
    <t>Study</t>
  </si>
  <si>
    <t>First date of leave</t>
  </si>
  <si>
    <t xml:space="preserve"> </t>
  </si>
  <si>
    <t>Mat</t>
  </si>
  <si>
    <t>Week</t>
  </si>
  <si>
    <t>Total Claimed (£)</t>
  </si>
  <si>
    <t>No. of Clinical Sessions Claimed</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</si>
  <si>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</si>
  <si>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</si>
  <si>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</si>
  <si>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</si>
  <si>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</si>
  <si>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</si>
  <si>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</si>
  <si>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</si>
  <si>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</si>
  <si>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</si>
  <si>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</si>
  <si>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</si>
  <si>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</si>
  <si>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</si>
  <si>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</si>
  <si>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</si>
  <si>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</si>
  <si>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Total Payable</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</si>
  <si>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</si>
  <si>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</si>
  <si>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</si>
  <si>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</si>
  <si>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</si>
  <si>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</si>
  <si>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</si>
  <si>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</si>
  <si>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</si>
  <si>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</si>
  <si>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</si>
  <si>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</si>
  <si>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</si>
  <si>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</si>
  <si>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</si>
  <si>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</si>
  <si>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</si>
  <si>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</si>
  <si>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</si>
  <si>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</si>
  <si>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</si>
  <si>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</si>
  <si>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</si>
  <si>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</si>
  <si>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</si>
  <si>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</si>
  <si>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No. of weeks the GP on leave has previously claimed under this policy, in the last 52 weeks:</t>
  </si>
  <si>
    <t xml:space="preserve">Contract Manager Notes:
</t>
  </si>
  <si>
    <t>Existing Partner</t>
  </si>
  <si>
    <t>Salaried GP</t>
  </si>
  <si>
    <t>Neither</t>
  </si>
  <si>
    <t>Is the Locum an existing partner, salaried GP or neither?</t>
  </si>
  <si>
    <t>Practice Code</t>
  </si>
  <si>
    <t>Sick Leave</t>
  </si>
  <si>
    <t>Suspension Payments</t>
  </si>
  <si>
    <t>Name of person completing this form</t>
  </si>
  <si>
    <t>Is the Locum an existing partner or salaried GP?</t>
  </si>
  <si>
    <t>Action: In the adjacent cell, please provide details of the number of sessions the salaried GP/Partner would provide ordinarily, and the number of additional sessions that will be covered as part of the absent individuals leave</t>
  </si>
  <si>
    <r>
      <t xml:space="preserve">The number of </t>
    </r>
    <r>
      <rPr>
        <b/>
        <sz val="10"/>
        <color indexed="8"/>
        <rFont val="Arial"/>
        <family val="2"/>
      </rPr>
      <t>clinical</t>
    </r>
    <r>
      <rPr>
        <sz val="10"/>
        <color indexed="8"/>
        <rFont val="Arial"/>
        <family val="2"/>
      </rPr>
      <t xml:space="preserve"> sessions normally provided, per week</t>
    </r>
  </si>
  <si>
    <t>Is the leave greater than 2 weeks?</t>
  </si>
  <si>
    <t>Total number of weeks to be claimed (estimated)</t>
  </si>
  <si>
    <t>Expected date of return:</t>
  </si>
  <si>
    <t>Name of GP suspended from the performers list</t>
  </si>
  <si>
    <t>The above information can be copied and pasted to the practice, following review and validation of the information submitted. This can also be referenced by finance colleagues when reviewing or querying any claims. Any agreement outside of the above text will need prior agreement with the relevant senior commissioning manager, and the free text to justify this will need to be entered in the adjacent cell.</t>
  </si>
  <si>
    <t>Please click the relevant box below to complete your application</t>
  </si>
  <si>
    <t>Maternity Leave</t>
  </si>
  <si>
    <t>Adoptive Leave</t>
  </si>
  <si>
    <t>Sickness Payments</t>
  </si>
  <si>
    <t>Reason for Claim</t>
  </si>
  <si>
    <t>Total no. of sessions claimable</t>
  </si>
  <si>
    <t>Total</t>
  </si>
  <si>
    <t>Comments</t>
  </si>
  <si>
    <t>&lt;&lt;</t>
  </si>
  <si>
    <t>First date of leave and last date of leave, rounded down to weeks and days</t>
  </si>
  <si>
    <t>Name of GP on Leave</t>
  </si>
  <si>
    <t>Name of GP Paternity on leave</t>
  </si>
  <si>
    <t>Name of GP on Maternity leave</t>
  </si>
  <si>
    <t>Name of GP on Adoptive leave</t>
  </si>
  <si>
    <t>Name of GP on Sick leave</t>
  </si>
  <si>
    <r>
      <t xml:space="preserve">The practice is claiming for a suspended GP who is </t>
    </r>
    <r>
      <rPr>
        <b/>
        <sz val="11"/>
        <color theme="1"/>
        <rFont val="Arial"/>
        <family val="2"/>
      </rPr>
      <t>a partner</t>
    </r>
    <r>
      <rPr>
        <sz val="10"/>
        <color theme="1"/>
        <rFont val="Arial"/>
        <family val="2"/>
      </rPr>
      <t xml:space="preserve"> of the contractor who is receiving at least 90% of their normal monthly drawings (or a pro rata amount in the case of part months) from the partnership account for at least six months of that performer’s suspension, and the suspended GP performer is still a partner or employee of the contractor.
</t>
    </r>
  </si>
  <si>
    <r>
      <t xml:space="preserve">The practice is claiming for </t>
    </r>
    <r>
      <rPr>
        <b/>
        <sz val="11"/>
        <color theme="1"/>
        <rFont val="Arial"/>
        <family val="2"/>
      </rPr>
      <t>an employee</t>
    </r>
    <r>
      <rPr>
        <b/>
        <sz val="10"/>
        <color theme="1"/>
        <rFont val="Arial"/>
        <family val="2"/>
      </rPr>
      <t xml:space="preserve"> </t>
    </r>
    <r>
      <rPr>
        <sz val="10"/>
        <color theme="1"/>
        <rFont val="Arial"/>
        <family val="2"/>
      </rPr>
      <t>of the contractor who is receiving at least 90% of their normal monthly salary (or a pro rata amount in the case of part months) from the partnership account for at least six months of that performer’s suspension, and the suspended GP performer is still a partner or employee of the contractor.</t>
    </r>
  </si>
  <si>
    <r>
      <t xml:space="preserve">The practice is claiming for a </t>
    </r>
    <r>
      <rPr>
        <b/>
        <sz val="11"/>
        <color theme="1"/>
        <rFont val="Arial"/>
        <family val="2"/>
      </rPr>
      <t>sole practitioner</t>
    </r>
    <r>
      <rPr>
        <sz val="10"/>
        <color theme="1"/>
        <rFont val="Arial"/>
        <family val="2"/>
      </rPr>
      <t xml:space="preserve"> who has been suspended from the Board’s medical performers list and is not in receipt of any other financial assistance during the contractor’s suspension.</t>
    </r>
  </si>
  <si>
    <t>No. of sessions usually provided</t>
  </si>
  <si>
    <t>Number of weeks to be reimbursed</t>
  </si>
  <si>
    <t>Evidence submitted</t>
  </si>
  <si>
    <t>Select from List</t>
  </si>
  <si>
    <t>Please complete the below sections and provide all evidence required as part of your claim. These should be submitted along with this form.</t>
  </si>
  <si>
    <t>No evidence available</t>
  </si>
  <si>
    <t>Letter confirming date of adoption</t>
  </si>
  <si>
    <t>Select only one that applies</t>
  </si>
  <si>
    <t>Sick certificate</t>
  </si>
  <si>
    <t>I can confirm that the absent individual will not undertake any NHS Services while receiving reimbursement under this policy</t>
  </si>
  <si>
    <t>Expected date of confinement</t>
  </si>
  <si>
    <r>
      <t xml:space="preserve">Signed contract of employment/Relevant section of Partnership Agreement evidencing </t>
    </r>
    <r>
      <rPr>
        <sz val="10"/>
        <color theme="1"/>
        <rFont val="Arial"/>
        <family val="2"/>
      </rPr>
      <t xml:space="preserve">maternity leave entitlement </t>
    </r>
  </si>
  <si>
    <r>
      <t xml:space="preserve">Number of weeks of </t>
    </r>
    <r>
      <rPr>
        <b/>
        <sz val="10"/>
        <color theme="1"/>
        <rFont val="Arial"/>
        <family val="2"/>
      </rPr>
      <t>90% minimum of the normal salary</t>
    </r>
    <r>
      <rPr>
        <sz val="10"/>
        <color theme="1"/>
        <rFont val="Arial"/>
        <family val="2"/>
      </rPr>
      <t>, evidenced as per the written agreement:</t>
    </r>
  </si>
  <si>
    <t>The above information can be copied and pasted to the practice, following review and validation of the information submitted. If the practice is claiming over 26 weeks, then this will need to be taken to the relevant decision making group for a decision. Please refer to the policy and the FAQ in order to advise on next steps.Once a decision has been made and fed back to the practice, the details of the decision should be noted in the adjacent cell for audit trail and finance information purposes.</t>
  </si>
  <si>
    <t>Paternity/Special Leave</t>
  </si>
  <si>
    <t>Paternity or Special Leave</t>
  </si>
  <si>
    <t>The above information can be copied and pasted to the practice, following review and validation of the information submitted. If the practice is claiming over 2 weeks, then this will need to be taken to the relevant decision making group for a decision. Please refer to the policy and the FAQ in order to advise on next steps.Once a decision has been made and fed back to the practice, the details of the decision should be noted in the adjacent cell for audit trail and finance information purposes.</t>
  </si>
  <si>
    <t>Weeks</t>
  </si>
  <si>
    <t>-and days</t>
  </si>
  <si>
    <t>Total Absent</t>
  </si>
  <si>
    <t>Is period of absence less than 2 weeks</t>
  </si>
  <si>
    <t>Number of sessions claimable</t>
  </si>
  <si>
    <t>Total Leave of absense in days</t>
  </si>
  <si>
    <t>Total number of days absent</t>
  </si>
  <si>
    <t>Expected date of return (if known):</t>
  </si>
  <si>
    <t>Locum on Fixed Term Contract</t>
  </si>
  <si>
    <t>Date sent to finance for payment
(Approver initials)</t>
  </si>
  <si>
    <t>Total Verified (£)</t>
  </si>
  <si>
    <t>Week 53</t>
  </si>
  <si>
    <t>Week 54</t>
  </si>
  <si>
    <t>Week 1</t>
  </si>
  <si>
    <t>Week 2</t>
  </si>
  <si>
    <t>Week 3</t>
  </si>
  <si>
    <t>Week 4</t>
  </si>
  <si>
    <t>Week 5</t>
  </si>
  <si>
    <t>Week 6</t>
  </si>
  <si>
    <t>Week 7</t>
  </si>
  <si>
    <t>Week 8</t>
  </si>
  <si>
    <t>Week 9</t>
  </si>
  <si>
    <t>PAY RATES</t>
  </si>
  <si>
    <t>SICKNESS</t>
  </si>
  <si>
    <t>ALL PARENTAL</t>
  </si>
  <si>
    <t>RATE 1</t>
  </si>
  <si>
    <t>RATE 2</t>
  </si>
  <si>
    <t>Wks 3-28</t>
  </si>
  <si>
    <t>Wks 29-54</t>
  </si>
  <si>
    <t>Wks 1+2</t>
  </si>
  <si>
    <t>Wks 3-26</t>
  </si>
  <si>
    <t>Phased Return</t>
  </si>
  <si>
    <t>The below section is to be completed once the GP on leave has been provided with a Fit Note which includes phased return</t>
  </si>
  <si>
    <t>During the period of phased return, will the GP receive:</t>
  </si>
  <si>
    <t>Full salary</t>
  </si>
  <si>
    <t>Expected number of weeks for phased return</t>
  </si>
  <si>
    <t>Fit note which states phased return</t>
  </si>
  <si>
    <t>Statutory Sick Pay</t>
  </si>
  <si>
    <t>Please include the regular work pattern of the GP on leave:</t>
  </si>
  <si>
    <t>Please include the phased return work pattern of the GP on leave:</t>
  </si>
  <si>
    <t>Phased Return Guidance</t>
  </si>
  <si>
    <r>
      <t xml:space="preserve">Does the </t>
    </r>
    <r>
      <rPr>
        <b/>
        <sz val="10"/>
        <color theme="1"/>
        <rFont val="Arial"/>
        <family val="2"/>
      </rPr>
      <t>TOTAL</t>
    </r>
    <r>
      <rPr>
        <sz val="10"/>
        <color theme="1"/>
        <rFont val="Arial"/>
        <family val="2"/>
      </rPr>
      <t xml:space="preserve"> period of sickness, including phased return, fall within 26 weeks?</t>
    </r>
  </si>
  <si>
    <t>Sick Leave &amp; Phased Return</t>
  </si>
  <si>
    <t xml:space="preserve">* Phased return must be within the 26-week period, thereafter it is entirely discretionary and will need to go through the normal decision-making processs. 
* Reimbursement is for clinical sessions cover and the GP on leave should be providing full regular duties.
* If the GP on leave usually provides 7 clinical sessions per week, and will provide 3 during the phased return, then the practice can be reimbursed the remaining 4 sessions   
* Details of phased return working arrangements and reimbursement to be copied into the adjacent cell. 
</t>
  </si>
  <si>
    <t>The above information is intended as a guide, and can be copied and pasted to the practice following review and validation of the information submitted. This can also be referenced by finance colleagues when reviewing or querying any claims. Any agreement outside of the above text will need prior agreement with the relevant senior commissioning manager, and the free text to justify this will need to be entered in the adjacent cell.</t>
  </si>
  <si>
    <r>
      <rPr>
        <b/>
        <sz val="12"/>
        <color indexed="56"/>
        <rFont val="Arial"/>
        <family val="2"/>
      </rPr>
      <t>How to use this form</t>
    </r>
    <r>
      <rPr>
        <b/>
        <sz val="10"/>
        <color indexed="56"/>
        <rFont val="Arial"/>
        <family val="2"/>
      </rPr>
      <t xml:space="preserve">
</t>
    </r>
    <r>
      <rPr>
        <sz val="10"/>
        <color indexed="56"/>
        <rFont val="Arial"/>
        <family val="2"/>
      </rPr>
      <t xml:space="preserve">
Please enter your </t>
    </r>
    <r>
      <rPr>
        <b/>
        <sz val="10"/>
        <color indexed="56"/>
        <rFont val="Arial"/>
        <family val="2"/>
      </rPr>
      <t>Practice Information</t>
    </r>
    <r>
      <rPr>
        <sz val="10"/>
        <color indexed="56"/>
        <rFont val="Arial"/>
        <family val="2"/>
      </rPr>
      <t xml:space="preserve"> in the boxes below
Please use the </t>
    </r>
    <r>
      <rPr>
        <b/>
        <sz val="10"/>
        <color indexed="56"/>
        <rFont val="Arial"/>
        <family val="2"/>
      </rPr>
      <t>Blue Buttons</t>
    </r>
    <r>
      <rPr>
        <sz val="10"/>
        <color indexed="56"/>
        <rFont val="Arial"/>
        <family val="2"/>
      </rPr>
      <t xml:space="preserve"> below to navigate and access the appropriate forms for your practice to complete (one claim per form)
By returning this completed form you are confirming that the information within the document provided is true and accurate.
</t>
    </r>
    <r>
      <rPr>
        <sz val="11"/>
        <color indexed="56"/>
        <rFont val="Arial"/>
        <family val="2"/>
      </rPr>
      <t xml:space="preserve">
</t>
    </r>
    <r>
      <rPr>
        <b/>
        <sz val="11"/>
        <color indexed="56"/>
        <rFont val="Arial"/>
        <family val="2"/>
      </rPr>
      <t>When completed, return to this main page, check the details are correct and email this entire excel document and any evidence as detailed in the claim form to :</t>
    </r>
  </si>
  <si>
    <t>Borough</t>
  </si>
  <si>
    <t>For officers use only</t>
  </si>
  <si>
    <t>nelondon.primarycareclaims@nhs.net</t>
  </si>
  <si>
    <t>Column1</t>
  </si>
  <si>
    <t>Locum Reimbursement Application Form 2023/24 v4.1</t>
  </si>
  <si>
    <t>Locum Reimbursement Claim Form 2023/24  V4.1</t>
  </si>
  <si>
    <t>The NEL Policy</t>
  </si>
  <si>
    <t>Document updated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</si>
</sst>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3" x14ac:knownFonts="1">
    <font>
      <sz val="11"/>
      <color theme="1"/>
      <name val="Calibri"/>
      <family val="2"/>
      <scheme val="minor"/>
    </font>
    <font>
      <sz val="10"/>
      <color indexed="8"/>
      <name val="Arial"/>
      <family val="2"/>
    </font>
    <font>
      <b/>
      <sz val="10"/>
      <color indexed="8"/>
      <name val="Arial"/>
      <family val="2"/>
    </font>
    <font>
      <sz val="10"/>
      <name val="Arial"/>
      <family val="2"/>
    </font>
    <font>
      <sz val="10"/>
      <color theme="1"/>
      <name val="Arial"/>
      <family val="2"/>
    </font>
    <font>
      <b/>
      <sz val="10"/>
      <color theme="1"/>
      <name val="Arial"/>
      <family val="2"/>
    </font>
    <font>
      <b/>
      <sz val="10"/>
      <color rgb="FFFF0000"/>
      <name val="Arial"/>
      <family val="2"/>
    </font>
    <font>
      <sz val="10"/>
      <color rgb="FFFF0000"/>
      <name val="Arial"/>
      <family val="2"/>
    </font>
    <font>
      <b/>
      <sz val="12"/>
      <color theme="1"/>
      <name val="Arial"/>
      <family val="2"/>
    </font>
    <font>
      <b/>
      <sz val="11"/>
      <color theme="1"/>
      <name val="Calibri"/>
      <family val="2"/>
      <scheme val="minor"/>
    </font>
    <font>
      <sz val="10"/>
      <color theme="0"/>
      <name val="Arial"/>
      <family val="2"/>
    </font>
    <font>
      <b/>
      <sz val="10"/>
      <color rgb="FF574123"/>
      <name val="Arial"/>
      <family val="2"/>
    </font>
    <font>
      <b/>
      <sz val="20"/>
      <color theme="3"/>
      <name val="Arial"/>
      <family val="2"/>
    </font>
    <font>
      <b/>
      <sz val="20"/>
      <name val="Arial"/>
      <family val="2"/>
    </font>
    <font>
      <sz val="10"/>
      <color indexed="56"/>
      <name val="Arial"/>
      <family val="2"/>
    </font>
    <font>
      <b/>
      <sz val="10"/>
      <color indexed="56"/>
      <name val="Arial"/>
      <family val="2"/>
    </font>
    <font>
      <sz val="14"/>
      <name val="Arial"/>
      <family val="2"/>
    </font>
    <font>
      <u/>
      <sz val="10"/>
      <color indexed="12"/>
      <name val="Arial"/>
      <family val="2"/>
    </font>
    <font>
      <b/>
      <sz val="11"/>
      <color theme="3"/>
      <name val="Arial"/>
      <family val="2"/>
    </font>
    <font>
      <sz val="11"/>
      <color theme="1"/>
      <name val="Arial"/>
      <family val="2"/>
    </font>
    <font>
      <u/>
      <sz val="18"/>
      <color rgb="FFFFFF00"/>
      <name val="Arial"/>
      <family val="2"/>
    </font>
    <font>
      <u/>
      <sz val="10"/>
      <color theme="10"/>
      <name val="Arial"/>
      <family val="2"/>
    </font>
    <font>
      <b/>
      <sz val="12"/>
      <color rgb="FFFFFF00"/>
      <name val="Arial"/>
      <family val="2"/>
    </font>
    <font>
      <sz val="20"/>
      <color theme="1"/>
      <name val="Arial"/>
      <family val="2"/>
    </font>
    <font>
      <sz val="18"/>
      <color rgb="FFFFFF00"/>
      <name val="Arial"/>
      <family val="2"/>
    </font>
    <font>
      <sz val="12"/>
      <color rgb="FFFFFF00"/>
      <name val="Arial"/>
      <family val="2"/>
    </font>
    <font>
      <b/>
      <sz val="18"/>
      <color theme="3"/>
      <name val="Arial"/>
      <family val="2"/>
    </font>
    <font>
      <sz val="8"/>
      <color rgb="FF000000"/>
      <name val="Tahoma"/>
      <family val="2"/>
    </font>
    <font>
      <b/>
      <sz val="12"/>
      <name val="Arial"/>
      <family val="2"/>
    </font>
    <font>
      <b/>
      <sz val="10"/>
      <color theme="0"/>
      <name val="Arial"/>
      <family val="2"/>
    </font>
    <font>
      <i/>
      <sz val="10"/>
      <color theme="1"/>
      <name val="Arial"/>
      <family val="2"/>
    </font>
    <font>
      <b/>
      <sz val="11"/>
      <color rgb="FFFF0000"/>
      <name val="Calibri"/>
      <family val="2"/>
      <scheme val="minor"/>
    </font>
    <font>
      <i/>
      <sz val="10"/>
      <color rgb="FFFF0000"/>
      <name val="Arial"/>
      <family val="2"/>
    </font>
    <font>
      <b/>
      <sz val="11"/>
      <color theme="1"/>
      <name val="Arial"/>
      <family val="2"/>
    </font>
    <font>
      <b/>
      <sz val="10"/>
      <color theme="3"/>
      <name val="Arial"/>
      <family val="2"/>
    </font>
    <font>
      <b/>
      <sz val="12"/>
      <color indexed="56"/>
      <name val="Arial"/>
      <family val="2"/>
    </font>
    <font>
      <sz val="11"/>
      <color indexed="56"/>
      <name val="Arial"/>
      <family val="2"/>
    </font>
    <font>
      <b/>
      <sz val="11"/>
      <color indexed="56"/>
      <name val="Arial"/>
      <family val="2"/>
    </font>
    <font>
      <sz val="10"/>
      <color theme="1"/>
      <name val="Arial"/>
      <family val="2"/>
    </font>
    <font>
      <b/>
      <sz val="12"/>
      <color theme="1"/>
      <name val="Calibri"/>
      <family val="2"/>
      <scheme val="minor"/>
    </font>
    <font>
      <b/>
      <sz val="10"/>
      <name val="Arial"/>
      <family val="2"/>
    </font>
    <font>
      <u/>
      <sz val="14"/>
      <color indexed="12"/>
      <name val="Arial"/>
      <family val="2"/>
    </font>
    <font>
      <b/>
      <sz val="12"/>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3366FF"/>
        <bgColor indexed="64"/>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s>
  <borders count="77">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medium">
        <color indexed="64"/>
      </right>
      <top style="thin">
        <color theme="0" tint="-0.499984740745262"/>
      </top>
      <bottom style="thin">
        <color theme="0" tint="-0.499984740745262"/>
      </bottom>
      <diagonal/>
    </border>
    <border>
      <left/>
      <right/>
      <top style="thin">
        <color indexed="64"/>
      </top>
      <bottom style="thin">
        <color indexed="64"/>
      </bottom>
      <diagonal/>
    </border>
    <border>
      <left style="thin">
        <color theme="0" tint="-0.499984740745262"/>
      </left>
      <right style="medium">
        <color indexed="64"/>
      </right>
      <top/>
      <bottom style="thin">
        <color theme="0" tint="-0.499984740745262"/>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FF00"/>
      </left>
      <right style="thin">
        <color indexed="64"/>
      </right>
      <top style="medium">
        <color rgb="FFFFFF00"/>
      </top>
      <bottom style="medium">
        <color rgb="FFFFFF00"/>
      </bottom>
      <diagonal/>
    </border>
    <border>
      <left style="thin">
        <color indexed="64"/>
      </left>
      <right style="medium">
        <color rgb="FFFFFF00"/>
      </right>
      <top style="medium">
        <color rgb="FFFFFF00"/>
      </top>
      <bottom style="medium">
        <color rgb="FFFFFF00"/>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hair">
        <color indexed="64"/>
      </left>
      <right/>
      <top style="hair">
        <color indexed="64"/>
      </top>
      <bottom style="hair">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dashed">
        <color indexed="64"/>
      </bottom>
      <diagonal/>
    </border>
    <border>
      <left/>
      <right/>
      <top style="thin">
        <color theme="4" tint="0.39997558519241921"/>
      </top>
      <bottom style="thin">
        <color theme="4" tint="0.3999755851924192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hair">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thin">
        <color indexed="64"/>
      </top>
      <bottom/>
      <diagonal/>
    </border>
  </borders>
  <cellStyleXfs count="8">
    <xf numFmtId="0" fontId="0"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3" fillId="0" borderId="0"/>
    <xf numFmtId="0" fontId="1" fillId="0" borderId="0"/>
  </cellStyleXfs>
  <cellXfs count="294">
    <xf numFmtId="0" fontId="0" fillId="0" borderId="0" xfId="0"/>
    <xf numFmtId="0" fontId="4" fillId="0" borderId="0" xfId="0" applyFont="1" applyProtection="1">
      <protection locked="0"/>
    </xf>
    <xf numFmtId="0" fontId="5" fillId="0" borderId="0" xfId="0" applyFont="1" applyProtection="1">
      <protection locked="0"/>
    </xf>
    <xf numFmtId="0" fontId="7" fillId="0" borderId="0" xfId="0" applyFont="1" applyProtection="1">
      <protection locked="0"/>
    </xf>
    <xf numFmtId="0" fontId="4" fillId="0" borderId="0" xfId="0" applyFont="1" applyProtection="1">
      <protection hidden="1"/>
    </xf>
    <xf numFmtId="0" fontId="4" fillId="0" borderId="0" xfId="0" applyFont="1" applyAlignment="1" applyProtection="1">
      <alignment horizontal="left"/>
      <protection hidden="1"/>
    </xf>
    <xf numFmtId="0" fontId="4" fillId="0" borderId="4" xfId="0" applyFont="1" applyBorder="1" applyAlignment="1" applyProtection="1">
      <alignment horizontal="right"/>
      <protection hidden="1"/>
    </xf>
    <xf numFmtId="0" fontId="5" fillId="0" borderId="4" xfId="0" applyFont="1" applyBorder="1" applyAlignment="1" applyProtection="1">
      <alignment horizontal="left"/>
      <protection hidden="1"/>
    </xf>
    <xf numFmtId="0" fontId="4" fillId="0" borderId="4" xfId="0" applyFont="1" applyBorder="1" applyAlignment="1" applyProtection="1">
      <alignment horizontal="right" wrapText="1"/>
      <protection hidden="1"/>
    </xf>
    <xf numFmtId="0" fontId="4" fillId="0" borderId="6" xfId="0" applyFont="1" applyBorder="1" applyAlignment="1" applyProtection="1">
      <alignment wrapText="1"/>
      <protection hidden="1"/>
    </xf>
    <xf numFmtId="0" fontId="4" fillId="0" borderId="4" xfId="0" applyFont="1" applyBorder="1" applyProtection="1">
      <protection hidden="1"/>
    </xf>
    <xf numFmtId="0" fontId="5" fillId="0" borderId="4" xfId="0" applyFont="1" applyBorder="1" applyAlignment="1" applyProtection="1">
      <alignment horizontal="right"/>
      <protection hidden="1"/>
    </xf>
    <xf numFmtId="0" fontId="5" fillId="0" borderId="0" xfId="0" applyFont="1" applyProtection="1">
      <protection hidden="1"/>
    </xf>
    <xf numFmtId="0" fontId="5" fillId="0" borderId="5" xfId="0" applyFont="1" applyBorder="1" applyAlignment="1" applyProtection="1">
      <alignment horizontal="center" vertical="center"/>
      <protection hidden="1"/>
    </xf>
    <xf numFmtId="0" fontId="4" fillId="3" borderId="9" xfId="0" applyFont="1" applyFill="1" applyBorder="1" applyAlignment="1" applyProtection="1">
      <alignment horizontal="center"/>
      <protection locked="0"/>
    </xf>
    <xf numFmtId="164" fontId="4" fillId="3" borderId="9" xfId="0" applyNumberFormat="1" applyFont="1" applyFill="1" applyBorder="1" applyAlignment="1" applyProtection="1">
      <alignment horizontal="center"/>
      <protection locked="0"/>
    </xf>
    <xf numFmtId="14" fontId="4" fillId="3" borderId="9" xfId="0" applyNumberFormat="1" applyFont="1" applyFill="1" applyBorder="1" applyProtection="1">
      <protection locked="0"/>
    </xf>
    <xf numFmtId="14" fontId="4" fillId="3" borderId="9" xfId="0" applyNumberFormat="1" applyFont="1" applyFill="1" applyBorder="1" applyAlignment="1" applyProtection="1">
      <alignment horizontal="left"/>
      <protection locked="0"/>
    </xf>
    <xf numFmtId="0" fontId="5" fillId="0" borderId="8" xfId="0" applyFont="1" applyBorder="1" applyAlignment="1" applyProtection="1">
      <alignment horizontal="left" vertical="top"/>
      <protection locked="0"/>
    </xf>
    <xf numFmtId="0" fontId="7" fillId="0" borderId="7" xfId="0" applyFont="1" applyBorder="1" applyAlignment="1" applyProtection="1">
      <alignment vertical="top" wrapText="1"/>
      <protection hidden="1"/>
    </xf>
    <xf numFmtId="0" fontId="0" fillId="0" borderId="5" xfId="0" applyBorder="1"/>
    <xf numFmtId="0" fontId="16" fillId="0" borderId="0" xfId="0" applyFont="1" applyAlignment="1">
      <alignment horizontal="center" vertical="top" wrapText="1"/>
    </xf>
    <xf numFmtId="0" fontId="16" fillId="0" borderId="0" xfId="0" applyFont="1" applyAlignment="1">
      <alignment horizontal="center" vertical="top"/>
    </xf>
    <xf numFmtId="0" fontId="17" fillId="0" borderId="0" xfId="1" applyFill="1" applyBorder="1" applyAlignment="1" applyProtection="1">
      <alignment horizontal="center" vertical="top"/>
    </xf>
    <xf numFmtId="0" fontId="18" fillId="0" borderId="0" xfId="0" applyFont="1" applyAlignment="1">
      <alignment horizontal="left" vertical="center"/>
    </xf>
    <xf numFmtId="0" fontId="19" fillId="0" borderId="0" xfId="0" applyFont="1"/>
    <xf numFmtId="0" fontId="0" fillId="0" borderId="0" xfId="0" applyAlignment="1">
      <alignment vertical="center"/>
    </xf>
    <xf numFmtId="0" fontId="5" fillId="5" borderId="13"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0" borderId="4" xfId="0" applyFont="1" applyBorder="1" applyAlignment="1" applyProtection="1">
      <alignment horizontal="right" vertical="top"/>
      <protection hidden="1"/>
    </xf>
    <xf numFmtId="0" fontId="4" fillId="0" borderId="4" xfId="0" applyFont="1" applyBorder="1" applyAlignment="1" applyProtection="1">
      <alignment horizontal="right" vertical="top"/>
      <protection hidden="1"/>
    </xf>
    <xf numFmtId="0" fontId="4" fillId="0" borderId="4" xfId="0" applyFont="1" applyBorder="1" applyAlignment="1" applyProtection="1">
      <alignment horizontal="right" vertical="top" wrapText="1"/>
      <protection hidden="1"/>
    </xf>
    <xf numFmtId="0" fontId="5" fillId="5" borderId="44" xfId="0" applyFont="1" applyFill="1" applyBorder="1" applyAlignment="1" applyProtection="1">
      <alignment horizontal="center" vertical="center"/>
      <protection locked="0"/>
    </xf>
    <xf numFmtId="0" fontId="4" fillId="0" borderId="6" xfId="0" applyFont="1" applyBorder="1" applyAlignment="1" applyProtection="1">
      <alignment vertical="top" wrapText="1"/>
      <protection hidden="1"/>
    </xf>
    <xf numFmtId="0" fontId="4" fillId="0" borderId="6" xfId="0" applyFont="1" applyBorder="1" applyAlignment="1" applyProtection="1">
      <alignment horizontal="left" wrapText="1"/>
      <protection hidden="1"/>
    </xf>
    <xf numFmtId="0" fontId="12" fillId="0" borderId="0" xfId="0" applyFont="1" applyAlignment="1">
      <alignment horizontal="center" vertical="center" wrapText="1"/>
    </xf>
    <xf numFmtId="0" fontId="20" fillId="0" borderId="0" xfId="1" applyFont="1" applyFill="1" applyBorder="1" applyAlignment="1" applyProtection="1">
      <alignment horizontal="center" vertical="center" wrapText="1"/>
      <protection locked="0"/>
    </xf>
    <xf numFmtId="0" fontId="20" fillId="0" borderId="0" xfId="1" applyFont="1" applyFill="1" applyBorder="1" applyAlignment="1" applyProtection="1">
      <alignment horizontal="center" vertical="center"/>
      <protection locked="0"/>
    </xf>
    <xf numFmtId="0" fontId="17" fillId="0" borderId="0" xfId="1" applyFill="1" applyAlignment="1" applyProtection="1">
      <alignment horizontal="center" vertical="center"/>
      <protection locked="0"/>
    </xf>
    <xf numFmtId="0" fontId="4" fillId="0" borderId="6" xfId="0" applyFont="1" applyBorder="1" applyAlignment="1" applyProtection="1">
      <alignment horizontal="left" vertical="top" wrapText="1"/>
      <protection hidden="1"/>
    </xf>
    <xf numFmtId="14" fontId="5" fillId="5" borderId="1" xfId="0" applyNumberFormat="1" applyFont="1" applyFill="1" applyBorder="1" applyAlignment="1" applyProtection="1">
      <alignment horizontal="center" vertical="center"/>
      <protection locked="0"/>
    </xf>
    <xf numFmtId="0" fontId="5" fillId="0" borderId="8" xfId="0" applyFont="1" applyBorder="1" applyAlignment="1" applyProtection="1">
      <alignment horizontal="left" vertical="top" wrapText="1"/>
      <protection locked="0"/>
    </xf>
    <xf numFmtId="0" fontId="23" fillId="0" borderId="0" xfId="0" applyFont="1" applyAlignment="1" applyProtection="1">
      <alignment horizontal="center" vertical="top" wrapText="1"/>
      <protection hidden="1"/>
    </xf>
    <xf numFmtId="0" fontId="19" fillId="0" borderId="0" xfId="0" applyFont="1" applyAlignment="1" applyProtection="1">
      <alignment horizontal="center" vertical="center" wrapText="1"/>
      <protection hidden="1"/>
    </xf>
    <xf numFmtId="0" fontId="5" fillId="7" borderId="50" xfId="0" applyFont="1" applyFill="1" applyBorder="1" applyAlignment="1" applyProtection="1">
      <alignment horizontal="center" vertical="center" wrapText="1"/>
      <protection locked="0"/>
    </xf>
    <xf numFmtId="0" fontId="4" fillId="0" borderId="51" xfId="0" applyFont="1" applyBorder="1" applyProtection="1">
      <protection locked="0"/>
    </xf>
    <xf numFmtId="0" fontId="4" fillId="7" borderId="52" xfId="0" applyFont="1" applyFill="1" applyBorder="1" applyAlignment="1" applyProtection="1">
      <alignment horizontal="center" vertical="center"/>
      <protection locked="0"/>
    </xf>
    <xf numFmtId="0" fontId="0" fillId="0" borderId="51" xfId="0" applyBorder="1"/>
    <xf numFmtId="0" fontId="4" fillId="7" borderId="51" xfId="0" applyFont="1" applyFill="1" applyBorder="1" applyAlignment="1" applyProtection="1">
      <alignment horizontal="center" vertical="center"/>
      <protection locked="0"/>
    </xf>
    <xf numFmtId="0" fontId="33" fillId="0" borderId="0" xfId="0" applyFont="1" applyAlignment="1" applyProtection="1">
      <alignment horizontal="left"/>
      <protection hidden="1"/>
    </xf>
    <xf numFmtId="0" fontId="5" fillId="4" borderId="5" xfId="0" applyFont="1" applyFill="1" applyBorder="1" applyAlignment="1">
      <alignment horizontal="left"/>
    </xf>
    <xf numFmtId="0" fontId="5" fillId="4" borderId="5" xfId="0" applyFont="1" applyFill="1" applyBorder="1" applyAlignment="1" applyProtection="1">
      <alignment horizontal="left"/>
      <protection locked="0"/>
    </xf>
    <xf numFmtId="0" fontId="0" fillId="5" borderId="2" xfId="0" applyFill="1" applyBorder="1"/>
    <xf numFmtId="0" fontId="0" fillId="5" borderId="16" xfId="0" applyFill="1" applyBorder="1"/>
    <xf numFmtId="0" fontId="5" fillId="5" borderId="1" xfId="0" applyFont="1" applyFill="1" applyBorder="1" applyAlignment="1">
      <alignment horizontal="center"/>
    </xf>
    <xf numFmtId="0" fontId="5" fillId="0" borderId="4" xfId="0" applyFont="1" applyBorder="1" applyAlignment="1" applyProtection="1">
      <alignment horizontal="left" vertical="center"/>
      <protection hidden="1"/>
    </xf>
    <xf numFmtId="0" fontId="13" fillId="5" borderId="16" xfId="0" applyFont="1" applyFill="1" applyBorder="1" applyAlignment="1">
      <alignment horizontal="center" vertical="center" wrapText="1"/>
    </xf>
    <xf numFmtId="0" fontId="0" fillId="5" borderId="3" xfId="0" applyFill="1" applyBorder="1"/>
    <xf numFmtId="0" fontId="8" fillId="0" borderId="0" xfId="0" applyFont="1" applyAlignment="1" applyProtection="1">
      <alignment horizontal="left"/>
      <protection locked="0"/>
    </xf>
    <xf numFmtId="0" fontId="33"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4" xfId="0" applyFont="1" applyBorder="1" applyAlignment="1" applyProtection="1">
      <alignment horizontal="right"/>
      <protection locked="0"/>
    </xf>
    <xf numFmtId="0" fontId="0" fillId="0" borderId="0" xfId="0" applyProtection="1">
      <protection locked="0"/>
    </xf>
    <xf numFmtId="0" fontId="0" fillId="7" borderId="51" xfId="0" applyFill="1" applyBorder="1" applyProtection="1">
      <protection locked="0"/>
    </xf>
    <xf numFmtId="0" fontId="4" fillId="0" borderId="4" xfId="0" applyFont="1" applyBorder="1" applyAlignment="1" applyProtection="1">
      <alignment horizontal="right" vertical="top"/>
      <protection locked="0"/>
    </xf>
    <xf numFmtId="0" fontId="4" fillId="0" borderId="4" xfId="0" applyFont="1" applyBorder="1" applyAlignment="1" applyProtection="1">
      <alignment horizontal="right" vertical="top" wrapText="1"/>
      <protection locked="0"/>
    </xf>
    <xf numFmtId="0" fontId="5" fillId="0" borderId="4" xfId="0" applyFont="1" applyBorder="1" applyAlignment="1" applyProtection="1">
      <alignment horizontal="right" vertical="top"/>
      <protection locked="0"/>
    </xf>
    <xf numFmtId="0" fontId="0" fillId="0" borderId="5" xfId="0" applyBorder="1" applyProtection="1">
      <protection locked="0"/>
    </xf>
    <xf numFmtId="0" fontId="4" fillId="0" borderId="4" xfId="0" applyFont="1" applyBorder="1" applyProtection="1">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left"/>
      <protection locked="0"/>
    </xf>
    <xf numFmtId="0" fontId="4" fillId="0" borderId="6" xfId="0" applyFont="1" applyBorder="1" applyAlignment="1" applyProtection="1">
      <alignment wrapText="1"/>
      <protection locked="0"/>
    </xf>
    <xf numFmtId="0" fontId="7" fillId="0" borderId="7" xfId="0" applyFont="1" applyBorder="1" applyAlignment="1" applyProtection="1">
      <alignment vertical="top" wrapText="1"/>
      <protection locked="0"/>
    </xf>
    <xf numFmtId="0" fontId="4" fillId="0" borderId="60" xfId="0" applyFont="1" applyBorder="1" applyAlignment="1" applyProtection="1">
      <alignment wrapText="1"/>
      <protection hidden="1"/>
    </xf>
    <xf numFmtId="0" fontId="5" fillId="5" borderId="61" xfId="0"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left"/>
      <protection locked="0"/>
    </xf>
    <xf numFmtId="14" fontId="4" fillId="3" borderId="11" xfId="0" applyNumberFormat="1" applyFont="1" applyFill="1" applyBorder="1" applyProtection="1">
      <protection locked="0"/>
    </xf>
    <xf numFmtId="0" fontId="5" fillId="5" borderId="1" xfId="0" applyFont="1" applyFill="1" applyBorder="1" applyAlignment="1">
      <alignment horizontal="center" vertical="center"/>
    </xf>
    <xf numFmtId="0" fontId="7" fillId="0" borderId="26"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4" fillId="4" borderId="31" xfId="0" applyFont="1" applyFill="1" applyBorder="1" applyAlignment="1" applyProtection="1">
      <alignment horizontal="left" vertical="top"/>
      <protection locked="0"/>
    </xf>
    <xf numFmtId="0" fontId="4" fillId="4" borderId="31" xfId="0" applyFont="1" applyFill="1" applyBorder="1" applyProtection="1">
      <protection locked="0"/>
    </xf>
    <xf numFmtId="0" fontId="30" fillId="4" borderId="31" xfId="0" applyFont="1" applyFill="1" applyBorder="1" applyAlignment="1" applyProtection="1">
      <alignment horizontal="right"/>
      <protection locked="0"/>
    </xf>
    <xf numFmtId="0" fontId="4" fillId="4" borderId="47" xfId="0" applyFont="1" applyFill="1" applyBorder="1" applyProtection="1">
      <protection locked="0"/>
    </xf>
    <xf numFmtId="0" fontId="4" fillId="2" borderId="0" xfId="0" applyFont="1" applyFill="1" applyProtection="1">
      <protection locked="0"/>
    </xf>
    <xf numFmtId="164" fontId="4" fillId="0" borderId="0" xfId="0" applyNumberFormat="1" applyFont="1" applyProtection="1">
      <protection locked="0"/>
    </xf>
    <xf numFmtId="0" fontId="4" fillId="4" borderId="0" xfId="0" applyFont="1" applyFill="1" applyAlignment="1" applyProtection="1">
      <alignment horizontal="left" vertical="top"/>
      <protection locked="0"/>
    </xf>
    <xf numFmtId="0" fontId="4" fillId="4" borderId="0" xfId="0" applyFont="1" applyFill="1" applyProtection="1">
      <protection locked="0"/>
    </xf>
    <xf numFmtId="0" fontId="4" fillId="0" borderId="0" xfId="0" applyFont="1" applyAlignment="1" applyProtection="1">
      <alignment horizontal="left" vertical="top"/>
      <protection locked="0"/>
    </xf>
    <xf numFmtId="0" fontId="5" fillId="0" borderId="0" xfId="0" applyFont="1" applyAlignment="1" applyProtection="1">
      <alignment horizontal="left"/>
      <protection locked="0"/>
    </xf>
    <xf numFmtId="0" fontId="7" fillId="0" borderId="0" xfId="0" applyFont="1" applyAlignment="1" applyProtection="1">
      <alignment horizontal="left"/>
      <protection locked="0"/>
    </xf>
    <xf numFmtId="0" fontId="4" fillId="0" borderId="2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4" fillId="0" borderId="26" xfId="0" applyFont="1" applyBorder="1" applyProtection="1">
      <protection locked="0"/>
    </xf>
    <xf numFmtId="0" fontId="4" fillId="0" borderId="0" xfId="0" applyFont="1" applyAlignment="1" applyProtection="1">
      <alignment horizontal="right"/>
      <protection locked="0"/>
    </xf>
    <xf numFmtId="0" fontId="4" fillId="0" borderId="0" xfId="0" applyFont="1" applyAlignment="1" applyProtection="1">
      <alignment horizontal="center" vertical="top"/>
      <protection locked="0"/>
    </xf>
    <xf numFmtId="14" fontId="4" fillId="0" borderId="0" xfId="0" applyNumberFormat="1" applyFont="1" applyProtection="1">
      <protection locked="0"/>
    </xf>
    <xf numFmtId="0" fontId="6" fillId="0" borderId="26" xfId="0" applyFont="1" applyBorder="1" applyAlignment="1" applyProtection="1">
      <alignment horizontal="left"/>
      <protection locked="0"/>
    </xf>
    <xf numFmtId="0" fontId="4" fillId="0" borderId="27" xfId="0" applyFont="1" applyBorder="1" applyProtection="1">
      <protection locked="0"/>
    </xf>
    <xf numFmtId="0" fontId="4" fillId="0" borderId="0" xfId="0" applyFont="1" applyAlignment="1" applyProtection="1">
      <alignment horizontal="left" vertical="center"/>
      <protection locked="0"/>
    </xf>
    <xf numFmtId="0" fontId="4" fillId="0" borderId="26"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7" fillId="0" borderId="0" xfId="0" applyFont="1" applyAlignment="1" applyProtection="1">
      <alignment wrapText="1"/>
      <protection locked="0"/>
    </xf>
    <xf numFmtId="0" fontId="5" fillId="0" borderId="45" xfId="0" applyFont="1" applyBorder="1" applyAlignment="1" applyProtection="1">
      <alignment horizontal="right"/>
      <protection locked="0"/>
    </xf>
    <xf numFmtId="0" fontId="5" fillId="0" borderId="49" xfId="0" applyFont="1" applyBorder="1" applyAlignment="1" applyProtection="1">
      <alignment horizontal="center"/>
      <protection locked="0"/>
    </xf>
    <xf numFmtId="164" fontId="5" fillId="0" borderId="49" xfId="0" applyNumberFormat="1" applyFont="1" applyBorder="1" applyAlignment="1" applyProtection="1">
      <alignment horizontal="center"/>
      <protection locked="0"/>
    </xf>
    <xf numFmtId="0" fontId="5" fillId="0" borderId="49" xfId="0" applyFont="1" applyBorder="1" applyProtection="1">
      <protection locked="0"/>
    </xf>
    <xf numFmtId="0" fontId="5" fillId="0" borderId="46" xfId="0" applyFont="1" applyBorder="1" applyAlignment="1" applyProtection="1">
      <alignment horizontal="left"/>
      <protection locked="0"/>
    </xf>
    <xf numFmtId="0" fontId="4" fillId="0" borderId="0" xfId="0"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pplyProtection="1">
      <alignment horizontal="left"/>
      <protection locked="0"/>
    </xf>
    <xf numFmtId="0" fontId="8" fillId="0" borderId="0" xfId="0" applyFont="1" applyAlignment="1" applyProtection="1">
      <alignment horizontal="left" vertical="top"/>
      <protection locked="0"/>
    </xf>
    <xf numFmtId="0" fontId="8" fillId="0" borderId="25" xfId="0" applyFont="1" applyBorder="1" applyAlignment="1" applyProtection="1">
      <alignment horizontal="left" vertical="top"/>
      <protection locked="0"/>
    </xf>
    <xf numFmtId="0" fontId="4" fillId="0" borderId="21" xfId="0" applyFont="1" applyBorder="1" applyAlignment="1" applyProtection="1">
      <alignment horizontal="left" vertical="top"/>
      <protection locked="0"/>
    </xf>
    <xf numFmtId="0" fontId="5" fillId="0" borderId="21" xfId="0" applyFont="1" applyBorder="1" applyAlignment="1" applyProtection="1">
      <alignment horizontal="left"/>
      <protection locked="0"/>
    </xf>
    <xf numFmtId="0" fontId="4" fillId="0" borderId="22" xfId="0" applyFont="1" applyBorder="1" applyProtection="1">
      <protection locked="0"/>
    </xf>
    <xf numFmtId="0" fontId="4" fillId="0" borderId="0" xfId="0" applyFont="1" applyAlignment="1" applyProtection="1">
      <alignment wrapText="1"/>
      <protection locked="0"/>
    </xf>
    <xf numFmtId="0" fontId="31" fillId="0" borderId="0" xfId="0" applyFont="1" applyProtection="1">
      <protection locked="0"/>
    </xf>
    <xf numFmtId="49" fontId="4" fillId="0" borderId="0" xfId="0" applyNumberFormat="1" applyFont="1" applyAlignment="1" applyProtection="1">
      <alignment horizontal="center"/>
      <protection locked="0"/>
    </xf>
    <xf numFmtId="0" fontId="14" fillId="5" borderId="4" xfId="0" applyFont="1" applyFill="1" applyBorder="1" applyAlignment="1">
      <alignment horizontal="center" vertical="top" wrapText="1"/>
    </xf>
    <xf numFmtId="0" fontId="14" fillId="5" borderId="0" xfId="0" applyFont="1" applyFill="1" applyAlignment="1">
      <alignment horizontal="center" vertical="top" wrapText="1"/>
    </xf>
    <xf numFmtId="0" fontId="14" fillId="5" borderId="5" xfId="0" applyFont="1" applyFill="1" applyBorder="1" applyAlignment="1">
      <alignment horizontal="center" vertical="top" wrapText="1"/>
    </xf>
    <xf numFmtId="0" fontId="4" fillId="0" borderId="2" xfId="0" applyFont="1" applyBorder="1" applyAlignment="1" applyProtection="1">
      <alignment horizontal="right" vertical="top"/>
      <protection hidden="1"/>
    </xf>
    <xf numFmtId="0" fontId="5" fillId="5" borderId="66" xfId="0" applyFont="1" applyFill="1" applyBorder="1" applyAlignment="1" applyProtection="1">
      <alignment horizontal="center" vertical="center"/>
      <protection locked="0"/>
    </xf>
    <xf numFmtId="0" fontId="17" fillId="5" borderId="4" xfId="1" applyFill="1" applyBorder="1" applyAlignment="1" applyProtection="1">
      <alignment vertical="top"/>
      <protection locked="0"/>
    </xf>
    <xf numFmtId="0" fontId="17" fillId="5" borderId="0" xfId="1" applyFill="1" applyBorder="1" applyAlignment="1" applyProtection="1">
      <alignment vertical="top"/>
      <protection locked="0"/>
    </xf>
    <xf numFmtId="0" fontId="17" fillId="5" borderId="5" xfId="1" applyFill="1" applyBorder="1" applyAlignment="1" applyProtection="1">
      <alignment vertical="top"/>
      <protection locked="0"/>
    </xf>
    <xf numFmtId="0" fontId="17" fillId="5" borderId="10" xfId="1" applyFill="1" applyBorder="1" applyAlignment="1" applyProtection="1">
      <alignment vertical="top"/>
      <protection locked="0"/>
    </xf>
    <xf numFmtId="0" fontId="17" fillId="5" borderId="23" xfId="1" applyFill="1" applyBorder="1" applyAlignment="1" applyProtection="1">
      <alignment vertical="top"/>
      <protection locked="0"/>
    </xf>
    <xf numFmtId="0" fontId="17" fillId="5" borderId="24" xfId="1" applyFill="1" applyBorder="1" applyAlignment="1" applyProtection="1">
      <alignment vertical="top"/>
      <protection locked="0"/>
    </xf>
    <xf numFmtId="0" fontId="5" fillId="4" borderId="50" xfId="0" applyFont="1" applyFill="1" applyBorder="1" applyAlignment="1" applyProtection="1">
      <alignment horizontal="center" vertical="center" wrapText="1"/>
      <protection locked="0"/>
    </xf>
    <xf numFmtId="0" fontId="4" fillId="4" borderId="52"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protection locked="0"/>
    </xf>
    <xf numFmtId="0" fontId="4" fillId="4" borderId="51" xfId="0" applyFont="1" applyFill="1" applyBorder="1" applyProtection="1">
      <protection locked="0"/>
    </xf>
    <xf numFmtId="0" fontId="4" fillId="3" borderId="22" xfId="0" applyFont="1" applyFill="1" applyBorder="1" applyAlignment="1" applyProtection="1">
      <alignment horizontal="center"/>
      <protection locked="0"/>
    </xf>
    <xf numFmtId="0" fontId="0" fillId="0" borderId="48" xfId="0" applyBorder="1"/>
    <xf numFmtId="0" fontId="0" fillId="0" borderId="53" xfId="0" applyBorder="1"/>
    <xf numFmtId="0" fontId="0" fillId="0" borderId="55" xfId="0" applyBorder="1"/>
    <xf numFmtId="0" fontId="0" fillId="2" borderId="51" xfId="0" applyFill="1" applyBorder="1"/>
    <xf numFmtId="0" fontId="4" fillId="0" borderId="0" xfId="0" quotePrefix="1" applyFont="1" applyAlignment="1" applyProtection="1">
      <alignment vertical="top" wrapText="1"/>
      <protection locked="0"/>
    </xf>
    <xf numFmtId="0" fontId="4" fillId="0" borderId="0" xfId="0" applyFont="1" applyAlignment="1">
      <alignment horizontal="center" vertical="top"/>
    </xf>
    <xf numFmtId="0" fontId="4" fillId="0" borderId="0" xfId="0" applyFont="1"/>
    <xf numFmtId="164" fontId="4" fillId="0" borderId="0" xfId="0" applyNumberFormat="1" applyFont="1" applyAlignment="1">
      <alignment horizontal="center" vertical="top"/>
    </xf>
    <xf numFmtId="164" fontId="4" fillId="0" borderId="0" xfId="0" applyNumberFormat="1" applyFont="1"/>
    <xf numFmtId="0" fontId="4" fillId="0" borderId="0" xfId="0" applyFont="1" applyAlignment="1">
      <alignment horizontal="left" vertical="top"/>
    </xf>
    <xf numFmtId="14" fontId="4" fillId="0" borderId="0" xfId="0" applyNumberFormat="1" applyFont="1"/>
    <xf numFmtId="0" fontId="4" fillId="0" borderId="0" xfId="0" applyFont="1" applyAlignment="1">
      <alignment horizontal="center" vertical="center"/>
    </xf>
    <xf numFmtId="14" fontId="4" fillId="0" borderId="0" xfId="0" applyNumberFormat="1" applyFont="1" applyAlignment="1">
      <alignment horizontal="center" vertical="top"/>
    </xf>
    <xf numFmtId="0" fontId="7" fillId="0" borderId="0" xfId="0" applyFont="1" applyAlignment="1">
      <alignment horizontal="center" vertical="top"/>
    </xf>
    <xf numFmtId="1" fontId="4" fillId="0" borderId="0" xfId="0" applyNumberFormat="1" applyFont="1"/>
    <xf numFmtId="0" fontId="4" fillId="0" borderId="0" xfId="0" quotePrefix="1" applyFont="1" applyAlignment="1">
      <alignment horizontal="left" vertical="top"/>
    </xf>
    <xf numFmtId="0" fontId="4" fillId="0" borderId="0" xfId="0" applyFont="1" applyAlignment="1">
      <alignment vertical="top"/>
    </xf>
    <xf numFmtId="0" fontId="4" fillId="0" borderId="0" xfId="0" quotePrefix="1" applyFont="1" applyAlignment="1">
      <alignment vertical="top" wrapText="1"/>
    </xf>
    <xf numFmtId="14" fontId="11" fillId="0" borderId="17" xfId="0" applyNumberFormat="1" applyFont="1" applyBorder="1" applyAlignment="1">
      <alignment horizontal="center" vertical="top"/>
    </xf>
    <xf numFmtId="14" fontId="11" fillId="0" borderId="19" xfId="0" applyNumberFormat="1" applyFont="1" applyBorder="1" applyAlignment="1">
      <alignment horizontal="center" vertical="top"/>
    </xf>
    <xf numFmtId="14" fontId="5" fillId="4" borderId="20" xfId="0" applyNumberFormat="1" applyFont="1" applyFill="1" applyBorder="1" applyAlignment="1">
      <alignment horizontal="center" vertical="top"/>
    </xf>
    <xf numFmtId="0" fontId="5" fillId="4" borderId="31" xfId="0" applyFont="1" applyFill="1" applyBorder="1" applyAlignment="1">
      <alignment horizontal="left" vertical="top"/>
    </xf>
    <xf numFmtId="0" fontId="5" fillId="4" borderId="0" xfId="0" applyFont="1" applyFill="1" applyAlignment="1">
      <alignment horizontal="left" vertical="top"/>
    </xf>
    <xf numFmtId="14" fontId="11" fillId="0" borderId="18" xfId="0" applyNumberFormat="1" applyFont="1" applyBorder="1" applyAlignment="1">
      <alignment horizontal="center" vertical="top"/>
    </xf>
    <xf numFmtId="0" fontId="5" fillId="3" borderId="17" xfId="0" applyFont="1" applyFill="1" applyBorder="1" applyAlignment="1">
      <alignment horizontal="center" vertical="center"/>
    </xf>
    <xf numFmtId="0" fontId="5" fillId="3" borderId="29" xfId="0" applyFont="1" applyFill="1" applyBorder="1" applyAlignment="1">
      <alignment horizontal="center" vertical="center"/>
    </xf>
    <xf numFmtId="0" fontId="29" fillId="8" borderId="68" xfId="0" applyFont="1" applyFill="1" applyBorder="1" applyAlignment="1">
      <alignment horizontal="center" vertical="center" wrapText="1"/>
    </xf>
    <xf numFmtId="164" fontId="4" fillId="9" borderId="14" xfId="0" applyNumberFormat="1" applyFont="1" applyFill="1" applyBorder="1" applyAlignment="1">
      <alignment horizontal="center"/>
    </xf>
    <xf numFmtId="164" fontId="4" fillId="3" borderId="22" xfId="0" applyNumberFormat="1" applyFont="1" applyFill="1" applyBorder="1" applyAlignment="1" applyProtection="1">
      <alignment horizontal="center"/>
      <protection locked="0"/>
    </xf>
    <xf numFmtId="14" fontId="4" fillId="3" borderId="22" xfId="0" applyNumberFormat="1" applyFont="1" applyFill="1" applyBorder="1" applyProtection="1">
      <protection locked="0"/>
    </xf>
    <xf numFmtId="0" fontId="38" fillId="3" borderId="9" xfId="0" applyFont="1" applyFill="1" applyBorder="1" applyAlignment="1" applyProtection="1">
      <alignment horizontal="center"/>
      <protection locked="0"/>
    </xf>
    <xf numFmtId="164" fontId="38" fillId="3" borderId="9" xfId="0" applyNumberFormat="1" applyFont="1" applyFill="1" applyBorder="1" applyAlignment="1" applyProtection="1">
      <alignment horizontal="center"/>
      <protection locked="0"/>
    </xf>
    <xf numFmtId="14" fontId="38" fillId="3" borderId="9" xfId="0" applyNumberFormat="1" applyFont="1" applyFill="1" applyBorder="1" applyAlignment="1" applyProtection="1">
      <alignment horizontal="left"/>
      <protection locked="0"/>
    </xf>
    <xf numFmtId="14" fontId="38" fillId="3" borderId="9" xfId="0" applyNumberFormat="1" applyFont="1" applyFill="1" applyBorder="1" applyProtection="1">
      <protection locked="0"/>
    </xf>
    <xf numFmtId="164" fontId="4" fillId="9" borderId="11" xfId="0" applyNumberFormat="1" applyFont="1" applyFill="1" applyBorder="1" applyAlignment="1">
      <alignment horizontal="center"/>
    </xf>
    <xf numFmtId="0" fontId="4" fillId="0" borderId="12" xfId="0" applyFont="1" applyBorder="1" applyAlignment="1" applyProtection="1">
      <alignment horizontal="center"/>
      <protection locked="0"/>
    </xf>
    <xf numFmtId="14" fontId="10" fillId="0" borderId="0" xfId="0" applyNumberFormat="1" applyFont="1" applyAlignment="1">
      <alignment horizontal="center" vertical="top"/>
    </xf>
    <xf numFmtId="164" fontId="0" fillId="0" borderId="0" xfId="0" applyNumberFormat="1" applyAlignment="1">
      <alignment horizontal="left" wrapText="1"/>
    </xf>
    <xf numFmtId="164" fontId="0" fillId="0" borderId="8" xfId="0" applyNumberFormat="1" applyBorder="1" applyAlignment="1">
      <alignment horizontal="left"/>
    </xf>
    <xf numFmtId="164" fontId="0" fillId="0" borderId="7" xfId="0" applyNumberFormat="1" applyBorder="1" applyAlignment="1">
      <alignment horizontal="left"/>
    </xf>
    <xf numFmtId="164" fontId="0" fillId="0" borderId="44" xfId="0" applyNumberFormat="1" applyBorder="1" applyAlignment="1">
      <alignment horizontal="left"/>
    </xf>
    <xf numFmtId="164" fontId="0" fillId="0" borderId="69" xfId="0" applyNumberFormat="1" applyBorder="1" applyAlignment="1">
      <alignment horizontal="left"/>
    </xf>
    <xf numFmtId="0" fontId="0" fillId="0" borderId="44" xfId="0" applyBorder="1" applyAlignment="1">
      <alignment wrapText="1"/>
    </xf>
    <xf numFmtId="0" fontId="5" fillId="0" borderId="0" xfId="0" applyFont="1" applyAlignment="1" applyProtection="1">
      <alignment horizontal="center" vertical="center"/>
      <protection locked="0"/>
    </xf>
    <xf numFmtId="0" fontId="4" fillId="0" borderId="11" xfId="0" applyFont="1" applyBorder="1" applyAlignment="1" applyProtection="1">
      <alignment horizontal="right"/>
      <protection hidden="1"/>
    </xf>
    <xf numFmtId="0" fontId="5" fillId="5" borderId="11" xfId="0" applyFont="1" applyFill="1" applyBorder="1" applyAlignment="1" applyProtection="1">
      <alignment horizontal="center" vertical="center"/>
      <protection locked="0"/>
    </xf>
    <xf numFmtId="0" fontId="4" fillId="0" borderId="11" xfId="0" applyFont="1" applyBorder="1" applyAlignment="1" applyProtection="1">
      <alignment horizontal="right" wrapText="1"/>
      <protection hidden="1"/>
    </xf>
    <xf numFmtId="1" fontId="4" fillId="0" borderId="0" xfId="0" applyNumberFormat="1" applyFont="1" applyAlignment="1">
      <alignment horizontal="center" vertical="top"/>
    </xf>
    <xf numFmtId="0" fontId="17" fillId="5" borderId="0" xfId="1" applyFill="1" applyAlignment="1" applyProtection="1">
      <alignment horizontal="left" vertical="center"/>
    </xf>
    <xf numFmtId="0" fontId="34" fillId="5" borderId="0" xfId="0" applyFont="1" applyFill="1" applyAlignment="1">
      <alignment horizontal="right" vertical="center"/>
    </xf>
    <xf numFmtId="0" fontId="42" fillId="0" borderId="0" xfId="0" applyFont="1" applyAlignment="1" applyProtection="1">
      <alignment horizontal="left"/>
      <protection locked="0"/>
    </xf>
    <xf numFmtId="0" fontId="4" fillId="3" borderId="11" xfId="0" applyFont="1" applyFill="1" applyBorder="1" applyAlignment="1" applyProtection="1">
      <alignment horizontal="center"/>
      <protection locked="0"/>
    </xf>
    <xf numFmtId="164" fontId="39" fillId="5" borderId="40" xfId="0" applyNumberFormat="1" applyFont="1" applyFill="1" applyBorder="1" applyAlignment="1"/>
    <xf numFmtId="0" fontId="41" fillId="5" borderId="0" xfId="1" applyFont="1" applyFill="1" applyAlignment="1" applyProtection="1">
      <alignment horizontal="center" vertical="center"/>
    </xf>
    <xf numFmtId="0" fontId="26" fillId="0" borderId="0" xfId="0" applyFont="1" applyAlignment="1">
      <alignment horizontal="center" vertical="center" wrapText="1"/>
    </xf>
    <xf numFmtId="0" fontId="18" fillId="0" borderId="30" xfId="0" applyFont="1" applyBorder="1" applyAlignment="1">
      <alignment horizontal="left" vertical="center"/>
    </xf>
    <xf numFmtId="0" fontId="20" fillId="6" borderId="32" xfId="1" applyFont="1" applyFill="1" applyBorder="1" applyAlignment="1" applyProtection="1">
      <alignment horizontal="center" vertical="center" wrapText="1"/>
      <protection locked="0"/>
    </xf>
    <xf numFmtId="0" fontId="20" fillId="6" borderId="33" xfId="1" applyFont="1" applyFill="1" applyBorder="1" applyAlignment="1" applyProtection="1">
      <alignment horizontal="center" vertical="center" wrapText="1"/>
      <protection locked="0"/>
    </xf>
    <xf numFmtId="0" fontId="20" fillId="6" borderId="34" xfId="1" applyFont="1" applyFill="1" applyBorder="1" applyAlignment="1" applyProtection="1">
      <alignment horizontal="center" vertical="center" wrapText="1"/>
      <protection locked="0"/>
    </xf>
    <xf numFmtId="0" fontId="20" fillId="6" borderId="35" xfId="1" applyFont="1" applyFill="1" applyBorder="1" applyAlignment="1" applyProtection="1">
      <alignment horizontal="center" vertical="center" wrapText="1"/>
      <protection locked="0"/>
    </xf>
    <xf numFmtId="0" fontId="20" fillId="6" borderId="0" xfId="1" applyFont="1" applyFill="1" applyBorder="1" applyAlignment="1" applyProtection="1">
      <alignment horizontal="center" vertical="center" wrapText="1"/>
      <protection locked="0"/>
    </xf>
    <xf numFmtId="0" fontId="20" fillId="6" borderId="36" xfId="1" applyFont="1" applyFill="1" applyBorder="1" applyAlignment="1" applyProtection="1">
      <alignment horizontal="center" vertical="center" wrapText="1"/>
      <protection locked="0"/>
    </xf>
    <xf numFmtId="0" fontId="20" fillId="6" borderId="37" xfId="1" applyFont="1" applyFill="1" applyBorder="1" applyAlignment="1" applyProtection="1">
      <alignment horizontal="center" vertical="center" wrapText="1"/>
      <protection locked="0"/>
    </xf>
    <xf numFmtId="0" fontId="20" fillId="6" borderId="38" xfId="1" applyFont="1" applyFill="1" applyBorder="1" applyAlignment="1" applyProtection="1">
      <alignment horizontal="center" vertical="center" wrapText="1"/>
      <protection locked="0"/>
    </xf>
    <xf numFmtId="0" fontId="20" fillId="6" borderId="39" xfId="1" applyFont="1" applyFill="1" applyBorder="1" applyAlignment="1" applyProtection="1">
      <alignment horizontal="center" vertical="center" wrapText="1"/>
      <protection locked="0"/>
    </xf>
    <xf numFmtId="0" fontId="18" fillId="0" borderId="31" xfId="0" applyFont="1" applyBorder="1" applyAlignment="1">
      <alignment horizontal="left" vertical="center"/>
    </xf>
    <xf numFmtId="0" fontId="14" fillId="5" borderId="4" xfId="0" applyFont="1" applyFill="1" applyBorder="1" applyAlignment="1">
      <alignment horizontal="center" vertical="top" wrapText="1"/>
    </xf>
    <xf numFmtId="0" fontId="14" fillId="5" borderId="0" xfId="0" applyFont="1" applyFill="1" applyAlignment="1">
      <alignment horizontal="center" vertical="top" wrapText="1"/>
    </xf>
    <xf numFmtId="0" fontId="14" fillId="5" borderId="5" xfId="0" applyFont="1" applyFill="1" applyBorder="1" applyAlignment="1">
      <alignment horizontal="center" vertical="top" wrapText="1"/>
    </xf>
    <xf numFmtId="0" fontId="22" fillId="6" borderId="0" xfId="1" applyFont="1" applyFill="1" applyBorder="1" applyAlignment="1" applyProtection="1">
      <alignment horizontal="center" vertical="center" wrapText="1"/>
      <protection locked="0"/>
    </xf>
    <xf numFmtId="49" fontId="18" fillId="0" borderId="31" xfId="0" applyNumberFormat="1" applyFont="1" applyBorder="1" applyAlignment="1">
      <alignment horizontal="left" vertical="center"/>
    </xf>
    <xf numFmtId="0" fontId="18" fillId="0" borderId="0" xfId="0" applyFont="1" applyAlignment="1" applyProtection="1">
      <alignment horizontal="right"/>
      <protection hidden="1"/>
    </xf>
    <xf numFmtId="0" fontId="18" fillId="0" borderId="0" xfId="0" applyFont="1" applyAlignment="1">
      <alignment horizontal="right" vertical="center"/>
    </xf>
    <xf numFmtId="0" fontId="22" fillId="6" borderId="45" xfId="1" applyFont="1" applyFill="1" applyBorder="1" applyAlignment="1" applyProtection="1">
      <alignment horizontal="center" vertical="center" wrapText="1"/>
      <protection locked="0"/>
    </xf>
    <xf numFmtId="0" fontId="22" fillId="6" borderId="46" xfId="1" applyFont="1" applyFill="1" applyBorder="1" applyAlignment="1" applyProtection="1">
      <alignment horizontal="center" vertical="center" wrapText="1"/>
      <protection locked="0"/>
    </xf>
    <xf numFmtId="0" fontId="23" fillId="5" borderId="10" xfId="0" applyFont="1" applyFill="1" applyBorder="1" applyAlignment="1" applyProtection="1">
      <alignment horizontal="left" vertical="top" wrapText="1"/>
      <protection locked="0"/>
    </xf>
    <xf numFmtId="0" fontId="23" fillId="5" borderId="24" xfId="0" applyFont="1" applyFill="1" applyBorder="1" applyAlignment="1" applyProtection="1">
      <alignment horizontal="left" vertical="top" wrapText="1"/>
      <protection locked="0"/>
    </xf>
    <xf numFmtId="0" fontId="22" fillId="6" borderId="42" xfId="1" applyFont="1" applyFill="1" applyBorder="1" applyAlignment="1" applyProtection="1">
      <alignment horizontal="center" vertical="center" wrapText="1"/>
      <protection locked="0"/>
    </xf>
    <xf numFmtId="0" fontId="25" fillId="6" borderId="43" xfId="1" applyFont="1" applyFill="1" applyBorder="1" applyAlignment="1" applyProtection="1">
      <alignment horizontal="center"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0"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23" fillId="5" borderId="10" xfId="0" applyFont="1" applyFill="1" applyBorder="1" applyAlignment="1" applyProtection="1">
      <alignment horizontal="left" vertical="top" wrapText="1"/>
      <protection hidden="1"/>
    </xf>
    <xf numFmtId="0" fontId="23" fillId="5" borderId="24" xfId="0" applyFont="1" applyFill="1" applyBorder="1" applyAlignment="1" applyProtection="1">
      <alignment horizontal="left" vertical="top" wrapText="1"/>
      <protection hidden="1"/>
    </xf>
    <xf numFmtId="0" fontId="22" fillId="6" borderId="32" xfId="1" applyFont="1" applyFill="1" applyBorder="1" applyAlignment="1" applyProtection="1">
      <alignment horizontal="center" vertical="center" wrapText="1"/>
      <protection locked="0"/>
    </xf>
    <xf numFmtId="0" fontId="24" fillId="6" borderId="33" xfId="1" applyFont="1" applyFill="1" applyBorder="1" applyAlignment="1" applyProtection="1">
      <alignment horizontal="center" vertical="center" wrapText="1"/>
      <protection locked="0"/>
    </xf>
    <xf numFmtId="0" fontId="4" fillId="0" borderId="11" xfId="0" applyFont="1" applyBorder="1" applyAlignment="1" applyProtection="1">
      <alignment horizontal="left" vertical="top"/>
      <protection hidden="1"/>
    </xf>
    <xf numFmtId="0" fontId="5" fillId="0" borderId="11" xfId="0" applyFont="1" applyBorder="1" applyAlignment="1">
      <alignment horizontal="left"/>
    </xf>
    <xf numFmtId="0" fontId="5" fillId="0" borderId="11" xfId="0" applyFont="1" applyBorder="1" applyAlignment="1" applyProtection="1">
      <alignment horizontal="left"/>
      <protection hidden="1"/>
    </xf>
    <xf numFmtId="0" fontId="22" fillId="6" borderId="40" xfId="1" applyFont="1" applyFill="1" applyBorder="1" applyAlignment="1" applyProtection="1">
      <alignment horizontal="center" vertical="center" wrapText="1"/>
      <protection locked="0"/>
    </xf>
    <xf numFmtId="0" fontId="22" fillId="6" borderId="41" xfId="1" applyFont="1" applyFill="1" applyBorder="1" applyAlignment="1" applyProtection="1">
      <alignment horizontal="center" vertical="center" wrapText="1"/>
      <protection locked="0"/>
    </xf>
    <xf numFmtId="0" fontId="24" fillId="6" borderId="43" xfId="1" applyFont="1" applyFill="1" applyBorder="1" applyAlignment="1" applyProtection="1">
      <alignment horizontal="center" vertical="center" wrapText="1"/>
      <protection locked="0"/>
    </xf>
    <xf numFmtId="0" fontId="22" fillId="6" borderId="11" xfId="1" applyFont="1" applyFill="1" applyBorder="1" applyAlignment="1" applyProtection="1">
      <alignment horizontal="center" vertical="center" wrapText="1"/>
      <protection locked="0"/>
    </xf>
    <xf numFmtId="0" fontId="24" fillId="6" borderId="11" xfId="1" applyFont="1" applyFill="1" applyBorder="1" applyAlignment="1" applyProtection="1">
      <alignment horizontal="center" vertical="center" wrapText="1"/>
      <protection locked="0"/>
    </xf>
    <xf numFmtId="0" fontId="4" fillId="0" borderId="26" xfId="0" applyFont="1" applyBorder="1" applyAlignment="1" applyProtection="1">
      <alignment horizontal="right"/>
      <protection locked="0"/>
    </xf>
    <xf numFmtId="0" fontId="4" fillId="0" borderId="0" xfId="0" applyFont="1" applyAlignment="1" applyProtection="1">
      <alignment horizontal="right"/>
      <protection locked="0"/>
    </xf>
    <xf numFmtId="0" fontId="4" fillId="0" borderId="5" xfId="0" applyFont="1" applyBorder="1" applyAlignment="1" applyProtection="1">
      <alignment horizontal="right"/>
      <protection locked="0"/>
    </xf>
    <xf numFmtId="0" fontId="31" fillId="0" borderId="54" xfId="0" applyFont="1" applyBorder="1" applyAlignment="1" applyProtection="1">
      <alignment horizontal="left" vertical="top" wrapText="1"/>
      <protection locked="0"/>
    </xf>
    <xf numFmtId="0" fontId="31" fillId="0" borderId="48" xfId="0" applyFont="1" applyBorder="1" applyAlignment="1" applyProtection="1">
      <alignment horizontal="left" vertical="top" wrapText="1"/>
      <protection locked="0"/>
    </xf>
    <xf numFmtId="0" fontId="31" fillId="0" borderId="55" xfId="0" applyFont="1" applyBorder="1" applyAlignment="1" applyProtection="1">
      <alignment horizontal="left" vertical="top" wrapText="1"/>
      <protection locked="0"/>
    </xf>
    <xf numFmtId="0" fontId="28" fillId="3" borderId="12" xfId="0" applyFont="1" applyFill="1" applyBorder="1" applyAlignment="1" applyProtection="1">
      <alignment horizontal="left" vertical="top"/>
      <protection locked="0"/>
    </xf>
    <xf numFmtId="0" fontId="28" fillId="3" borderId="14" xfId="0" applyFont="1" applyFill="1" applyBorder="1" applyAlignment="1" applyProtection="1">
      <alignment horizontal="left" vertical="top"/>
      <protection locked="0"/>
    </xf>
    <xf numFmtId="0" fontId="28" fillId="3" borderId="9" xfId="0" applyFont="1" applyFill="1" applyBorder="1" applyAlignment="1" applyProtection="1">
      <alignment horizontal="left" vertical="top"/>
      <protection locked="0"/>
    </xf>
    <xf numFmtId="0" fontId="5" fillId="0" borderId="0" xfId="0" applyFont="1" applyAlignment="1" applyProtection="1">
      <alignment vertical="top" wrapText="1"/>
      <protection locked="0"/>
    </xf>
    <xf numFmtId="0" fontId="9" fillId="0" borderId="0" xfId="0" applyFont="1" applyAlignment="1" applyProtection="1">
      <alignment vertical="top"/>
      <protection locked="0"/>
    </xf>
    <xf numFmtId="0" fontId="4" fillId="0" borderId="26" xfId="0" applyFont="1" applyBorder="1" applyAlignment="1" applyProtection="1">
      <alignment horizontal="right" vertical="top" wrapText="1"/>
      <protection locked="0"/>
    </xf>
    <xf numFmtId="0" fontId="4" fillId="0" borderId="0" xfId="0" applyFont="1" applyAlignment="1" applyProtection="1">
      <alignment horizontal="right" vertical="top" wrapText="1"/>
      <protection locked="0"/>
    </xf>
    <xf numFmtId="0" fontId="4" fillId="0" borderId="5" xfId="0" applyFont="1" applyBorder="1" applyAlignment="1" applyProtection="1">
      <alignment horizontal="right" vertical="top" wrapText="1"/>
      <protection locked="0"/>
    </xf>
    <xf numFmtId="0" fontId="32" fillId="2" borderId="53" xfId="0" applyFont="1" applyFill="1" applyBorder="1" applyAlignment="1" applyProtection="1">
      <alignment horizontal="left" vertical="top" wrapText="1"/>
      <protection locked="0"/>
    </xf>
    <xf numFmtId="0" fontId="32" fillId="2" borderId="48" xfId="0" applyFont="1" applyFill="1" applyBorder="1" applyAlignment="1" applyProtection="1">
      <alignment horizontal="left" vertical="top" wrapText="1"/>
      <protection locked="0"/>
    </xf>
    <xf numFmtId="0" fontId="31" fillId="0" borderId="73" xfId="0" applyFont="1" applyBorder="1" applyAlignment="1" applyProtection="1">
      <alignment horizontal="left" vertical="top" wrapText="1"/>
      <protection locked="0"/>
    </xf>
    <xf numFmtId="0" fontId="31" fillId="0" borderId="74" xfId="0" applyFont="1" applyBorder="1" applyAlignment="1" applyProtection="1">
      <alignment horizontal="left" vertical="top" wrapText="1"/>
      <protection locked="0"/>
    </xf>
    <xf numFmtId="0" fontId="31" fillId="0" borderId="75" xfId="0" applyFont="1" applyBorder="1" applyAlignment="1" applyProtection="1">
      <alignment horizontal="left" vertical="top" wrapText="1"/>
      <protection locked="0"/>
    </xf>
    <xf numFmtId="0" fontId="4" fillId="2" borderId="71" xfId="0" applyFont="1" applyFill="1" applyBorder="1" applyAlignment="1">
      <alignment horizontal="justify" vertical="top" wrapText="1"/>
    </xf>
    <xf numFmtId="0" fontId="0" fillId="0" borderId="67" xfId="0" applyBorder="1" applyAlignment="1">
      <alignment horizontal="justify" vertical="top" wrapText="1"/>
    </xf>
    <xf numFmtId="0" fontId="0" fillId="0" borderId="72" xfId="0" applyBorder="1" applyAlignment="1">
      <alignment horizontal="justify" vertical="top" wrapText="1"/>
    </xf>
    <xf numFmtId="0" fontId="3" fillId="7" borderId="53" xfId="0" applyFont="1" applyFill="1" applyBorder="1" applyAlignment="1">
      <alignment horizontal="left" vertical="center" wrapText="1"/>
    </xf>
    <xf numFmtId="0" fontId="3" fillId="7" borderId="48" xfId="0" applyFont="1" applyFill="1" applyBorder="1" applyAlignment="1">
      <alignment horizontal="left" vertical="center" wrapText="1"/>
    </xf>
    <xf numFmtId="0" fontId="40" fillId="7" borderId="25" xfId="0" applyFont="1" applyFill="1" applyBorder="1"/>
    <xf numFmtId="0" fontId="40" fillId="7" borderId="21" xfId="0" applyFont="1" applyFill="1" applyBorder="1"/>
    <xf numFmtId="0" fontId="31" fillId="7" borderId="76" xfId="0" applyFont="1" applyFill="1" applyBorder="1" applyAlignment="1" applyProtection="1">
      <alignment horizontal="left" vertical="top" wrapText="1"/>
      <protection locked="0"/>
    </xf>
    <xf numFmtId="0" fontId="31" fillId="7" borderId="21" xfId="0" applyFont="1" applyFill="1" applyBorder="1" applyAlignment="1" applyProtection="1">
      <alignment horizontal="left" vertical="top" wrapText="1"/>
      <protection locked="0"/>
    </xf>
    <xf numFmtId="0" fontId="31" fillId="7" borderId="22" xfId="0" applyFont="1" applyFill="1" applyBorder="1" applyAlignment="1" applyProtection="1">
      <alignment horizontal="left" vertical="top" wrapText="1"/>
      <protection locked="0"/>
    </xf>
    <xf numFmtId="0" fontId="31" fillId="7" borderId="54" xfId="0" applyFont="1" applyFill="1" applyBorder="1" applyAlignment="1" applyProtection="1">
      <alignment horizontal="left" vertical="top" wrapText="1"/>
      <protection locked="0"/>
    </xf>
    <xf numFmtId="0" fontId="31" fillId="7" borderId="48" xfId="0" applyFont="1" applyFill="1" applyBorder="1" applyAlignment="1" applyProtection="1">
      <alignment horizontal="left" vertical="top" wrapText="1"/>
      <protection locked="0"/>
    </xf>
    <xf numFmtId="0" fontId="31" fillId="7" borderId="55" xfId="0" applyFont="1" applyFill="1" applyBorder="1" applyAlignment="1" applyProtection="1">
      <alignment horizontal="left" vertical="top" wrapText="1"/>
      <protection locked="0"/>
    </xf>
    <xf numFmtId="0" fontId="4" fillId="2" borderId="56" xfId="0" applyFont="1" applyFill="1" applyBorder="1" applyAlignment="1">
      <alignment horizontal="justify" vertical="top" wrapText="1"/>
    </xf>
    <xf numFmtId="0" fontId="0" fillId="0" borderId="57" xfId="0" applyBorder="1" applyAlignment="1">
      <alignment horizontal="justify" vertical="top" wrapText="1"/>
    </xf>
    <xf numFmtId="0" fontId="0" fillId="0" borderId="58" xfId="0" applyBorder="1" applyAlignment="1">
      <alignment horizontal="justify" vertical="top" wrapText="1"/>
    </xf>
    <xf numFmtId="0" fontId="8" fillId="4" borderId="12" xfId="0" applyFont="1" applyFill="1" applyBorder="1" applyAlignment="1" applyProtection="1">
      <alignment horizontal="center" vertical="top"/>
      <protection locked="0"/>
    </xf>
    <xf numFmtId="0" fontId="8" fillId="4" borderId="14" xfId="0" applyFont="1" applyFill="1" applyBorder="1" applyAlignment="1" applyProtection="1">
      <alignment horizontal="center" vertical="top"/>
      <protection locked="0"/>
    </xf>
    <xf numFmtId="0" fontId="8" fillId="4" borderId="9" xfId="0" applyFont="1" applyFill="1" applyBorder="1" applyAlignment="1" applyProtection="1">
      <alignment horizontal="center" vertical="top"/>
      <protection locked="0"/>
    </xf>
    <xf numFmtId="0" fontId="32" fillId="2" borderId="64" xfId="0" applyFont="1" applyFill="1" applyBorder="1" applyAlignment="1" applyProtection="1">
      <alignment horizontal="left" vertical="top" wrapText="1"/>
      <protection locked="0"/>
    </xf>
    <xf numFmtId="0" fontId="32" fillId="2" borderId="31" xfId="0" applyFont="1" applyFill="1" applyBorder="1" applyAlignment="1" applyProtection="1">
      <alignment horizontal="left" vertical="top" wrapText="1"/>
      <protection locked="0"/>
    </xf>
    <xf numFmtId="0" fontId="31" fillId="0" borderId="64" xfId="0" applyFont="1" applyBorder="1" applyAlignment="1" applyProtection="1">
      <alignment horizontal="left" vertical="top" wrapText="1"/>
      <protection locked="0"/>
    </xf>
    <xf numFmtId="0" fontId="31" fillId="0" borderId="31" xfId="0" applyFont="1" applyBorder="1" applyAlignment="1" applyProtection="1">
      <alignment horizontal="left" vertical="top" wrapText="1"/>
      <protection locked="0"/>
    </xf>
    <xf numFmtId="0" fontId="31" fillId="0" borderId="47" xfId="0" applyFont="1" applyBorder="1" applyAlignment="1" applyProtection="1">
      <alignment horizontal="left" vertical="top" wrapText="1"/>
      <protection locked="0"/>
    </xf>
    <xf numFmtId="0" fontId="31" fillId="0" borderId="65" xfId="0" applyFont="1" applyBorder="1" applyAlignment="1" applyProtection="1">
      <alignment horizontal="left"/>
      <protection locked="0"/>
    </xf>
    <xf numFmtId="0" fontId="31" fillId="0" borderId="23" xfId="0" applyFont="1" applyBorder="1" applyAlignment="1" applyProtection="1">
      <alignment horizontal="left"/>
      <protection locked="0"/>
    </xf>
    <xf numFmtId="14" fontId="8" fillId="4" borderId="12" xfId="0" applyNumberFormat="1" applyFont="1" applyFill="1" applyBorder="1" applyAlignment="1" applyProtection="1">
      <alignment horizontal="center"/>
      <protection locked="0"/>
    </xf>
    <xf numFmtId="14" fontId="8" fillId="4" borderId="14" xfId="0" applyNumberFormat="1" applyFont="1" applyFill="1" applyBorder="1" applyAlignment="1" applyProtection="1">
      <alignment horizontal="center"/>
      <protection locked="0"/>
    </xf>
    <xf numFmtId="14" fontId="8" fillId="4" borderId="9" xfId="0" applyNumberFormat="1" applyFont="1" applyFill="1" applyBorder="1" applyAlignment="1" applyProtection="1">
      <alignment horizontal="center"/>
      <protection locked="0"/>
    </xf>
    <xf numFmtId="0" fontId="4" fillId="3" borderId="12" xfId="0" applyFont="1" applyFill="1" applyBorder="1" applyAlignment="1" applyProtection="1">
      <alignment vertical="top" wrapText="1"/>
      <protection locked="0"/>
    </xf>
    <xf numFmtId="0" fontId="0" fillId="3" borderId="14" xfId="0" applyFill="1" applyBorder="1" applyAlignment="1" applyProtection="1">
      <alignment vertical="top"/>
      <protection locked="0"/>
    </xf>
    <xf numFmtId="0" fontId="0" fillId="3" borderId="9" xfId="0" applyFill="1" applyBorder="1" applyAlignment="1" applyProtection="1">
      <alignment vertical="top"/>
      <protection locked="0"/>
    </xf>
    <xf numFmtId="0" fontId="4" fillId="2" borderId="62" xfId="0" applyFont="1" applyFill="1" applyBorder="1" applyAlignment="1">
      <alignment horizontal="justify" vertical="top" wrapText="1"/>
    </xf>
    <xf numFmtId="0" fontId="0" fillId="0" borderId="59" xfId="0" applyBorder="1" applyAlignment="1">
      <alignment horizontal="justify" vertical="top" wrapText="1"/>
    </xf>
    <xf numFmtId="0" fontId="0" fillId="0" borderId="63" xfId="0" applyBorder="1" applyAlignment="1">
      <alignment horizontal="justify" vertical="top" wrapText="1"/>
    </xf>
    <xf numFmtId="0" fontId="4" fillId="0" borderId="25" xfId="0" applyFont="1" applyBorder="1" applyAlignment="1" applyProtection="1">
      <alignment horizontal="right" wrapText="1"/>
      <protection locked="0"/>
    </xf>
    <xf numFmtId="0" fontId="4" fillId="0" borderId="21" xfId="0" applyFont="1" applyBorder="1" applyAlignment="1" applyProtection="1">
      <alignment horizontal="right" wrapText="1"/>
      <protection locked="0"/>
    </xf>
    <xf numFmtId="0" fontId="4" fillId="0" borderId="28" xfId="0" applyFont="1" applyBorder="1" applyAlignment="1" applyProtection="1">
      <alignment horizontal="right" wrapText="1"/>
      <protection locked="0"/>
    </xf>
    <xf numFmtId="164" fontId="9" fillId="0" borderId="70" xfId="0" applyNumberFormat="1" applyFont="1" applyBorder="1" applyAlignment="1">
      <alignment horizontal="center"/>
    </xf>
    <xf numFmtId="164" fontId="9" fillId="0" borderId="41" xfId="0" applyNumberFormat="1" applyFont="1" applyBorder="1" applyAlignment="1">
      <alignment horizontal="center"/>
    </xf>
  </cellXfs>
  <cellStyles count="8">
    <cellStyle name="Hyperlink" xfId="1" builtinId="8"/>
    <cellStyle name="Hyperlink 2" xfId="2" xr:uid="{00000000-0005-0000-0000-000001000000}"/>
    <cellStyle name="Hyperlink 3" xfId="3" xr:uid="{00000000-0005-0000-0000-000002000000}"/>
    <cellStyle name="Hyperlink 4" xfId="4" xr:uid="{00000000-0005-0000-0000-000003000000}"/>
    <cellStyle name="Normal" xfId="0" builtinId="0"/>
    <cellStyle name="Normal 2" xfId="5" xr:uid="{00000000-0005-0000-0000-000005000000}"/>
    <cellStyle name="Normal 3" xfId="6" xr:uid="{00000000-0005-0000-0000-000006000000}"/>
    <cellStyle name="Normal 4" xfId="7" xr:uid="{00000000-0005-0000-0000-000007000000}"/>
  </cellStyles>
  <dxfs count="52">
    <dxf>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rgb="FFFFFF00"/>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rgb="FFFFFF0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bottom style="thin">
          <color indexed="64"/>
        </bottom>
      </border>
    </dxf>
    <dxf>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rgb="FFFFFF00"/>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rgb="FFFFFF0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border outline="0">
        <bottom style="thin">
          <color indexed="64"/>
        </bottom>
      </border>
    </dxf>
    <dxf>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rgb="FFFFFF00"/>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rgb="FFFFFF0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center" vertical="bottom" textRotation="0" wrapText="0" indent="0" justifyLastLine="0" shrinkToFit="0" readingOrder="0"/>
      <protection locked="0" hidden="0"/>
    </dxf>
    <dxf>
      <border outline="0">
        <bottom style="thin">
          <color indexed="64"/>
        </bottom>
      </border>
    </dxf>
    <dxf>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rgb="FFFFFF0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fill>
        <patternFill>
          <fgColor indexed="64"/>
          <bgColor rgb="FFFFFF0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0" formatCode="General"/>
      <alignment horizontal="center" vertical="bottom" textRotation="0" wrapText="0"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rgb="FFFFFF00"/>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9" formatCode="dd/mm/yyyy"/>
      <fill>
        <patternFill patternType="solid">
          <fgColor indexed="64"/>
          <bgColor rgb="FFFFFF0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numFmt numFmtId="164" formatCode="&quot;£&quot;#,##0.00"/>
      <fill>
        <patternFill patternType="solid">
          <fgColor indexed="64"/>
          <bgColor rgb="FFFFFF0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solid">
          <fgColor indexed="64"/>
          <bgColor rgb="FFFFFF00"/>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bottom" textRotation="0" wrapText="0" indent="0" justifyLastLine="0" shrinkToFit="0" readingOrder="0"/>
      <protection locked="0" hidden="0"/>
    </dxf>
    <dxf>
      <border outline="0">
        <bottom style="thin">
          <color indexed="64"/>
        </bottom>
      </border>
    </dxf>
    <dxf>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438150</xdr:colOff>
          <xdr:row>1</xdr:row>
          <xdr:rowOff>161925</xdr:rowOff>
        </xdr:from>
        <xdr:to>
          <xdr:col>3</xdr:col>
          <xdr:colOff>38100</xdr:colOff>
          <xdr:row>7</xdr:row>
          <xdr:rowOff>95250</xdr:rowOff>
        </xdr:to>
        <xdr:sp macro="" textlink="">
          <xdr:nvSpPr>
            <xdr:cNvPr id="32776" name="Object 8" hidden="1">
              <a:extLst>
                <a:ext uri="{63B3BB69-23CF-44E3-9099-C40C66FF867C}">
                  <a14:compatExt spid="_x0000_s32776"/>
                </a:ext>
                <a:ext uri="{FF2B5EF4-FFF2-40B4-BE49-F238E27FC236}">
                  <a16:creationId xmlns:a16="http://schemas.microsoft.com/office/drawing/2014/main" id="{00000000-0008-0000-0000-0000088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10</xdr:col>
      <xdr:colOff>438151</xdr:colOff>
      <xdr:row>0</xdr:row>
      <xdr:rowOff>38101</xdr:rowOff>
    </xdr:from>
    <xdr:to>
      <xdr:col>13</xdr:col>
      <xdr:colOff>578883</xdr:colOff>
      <xdr:row>1</xdr:row>
      <xdr:rowOff>50005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1" y="38101"/>
          <a:ext cx="1785382" cy="688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13</xdr:row>
          <xdr:rowOff>171450</xdr:rowOff>
        </xdr:from>
        <xdr:to>
          <xdr:col>2</xdr:col>
          <xdr:colOff>2667000</xdr:colOff>
          <xdr:row>15</xdr:row>
          <xdr:rowOff>76200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declare that the information provided in this claim is correct and complete. I agree to provide NHS England with written records demonstrating the actual cost of the cover and will inform NHS England if there is any change to the cover arrangements. I claim the appropriate payment for the practice.</a:t>
              </a:r>
            </a:p>
          </xdr:txBody>
        </xdr:sp>
        <xdr:clientData/>
      </xdr:twoCellAnchor>
    </mc:Choice>
    <mc:Fallback/>
  </mc:AlternateContent>
  <xdr:twoCellAnchor editAs="oneCell">
    <xdr:from>
      <xdr:col>2</xdr:col>
      <xdr:colOff>1085850</xdr:colOff>
      <xdr:row>0</xdr:row>
      <xdr:rowOff>111126</xdr:rowOff>
    </xdr:from>
    <xdr:to>
      <xdr:col>2</xdr:col>
      <xdr:colOff>2795032</xdr:colOff>
      <xdr:row>4</xdr:row>
      <xdr:rowOff>55558</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3050" y="111126"/>
          <a:ext cx="1709182" cy="6588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13</xdr:row>
          <xdr:rowOff>171450</xdr:rowOff>
        </xdr:from>
        <xdr:to>
          <xdr:col>2</xdr:col>
          <xdr:colOff>2667000</xdr:colOff>
          <xdr:row>15</xdr:row>
          <xdr:rowOff>76200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declare that the information provided in this claim is correct and complete. I agree to provide NHS England with written records demonstrating the actual cost of the cover and will inform NHS England if there is any change to the cover arrangements. I claim the appropriate payment for the practice.</a:t>
              </a:r>
            </a:p>
          </xdr:txBody>
        </xdr:sp>
        <xdr:clientData/>
      </xdr:twoCellAnchor>
    </mc:Choice>
    <mc:Fallback/>
  </mc:AlternateContent>
  <xdr:twoCellAnchor editAs="oneCell">
    <xdr:from>
      <xdr:col>2</xdr:col>
      <xdr:colOff>1085850</xdr:colOff>
      <xdr:row>0</xdr:row>
      <xdr:rowOff>142875</xdr:rowOff>
    </xdr:from>
    <xdr:to>
      <xdr:col>2</xdr:col>
      <xdr:colOff>2788682</xdr:colOff>
      <xdr:row>4</xdr:row>
      <xdr:rowOff>87307</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3050" y="142875"/>
          <a:ext cx="1709182" cy="6588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13</xdr:row>
          <xdr:rowOff>171450</xdr:rowOff>
        </xdr:from>
        <xdr:to>
          <xdr:col>2</xdr:col>
          <xdr:colOff>2667000</xdr:colOff>
          <xdr:row>15</xdr:row>
          <xdr:rowOff>76200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400-00000164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declare that the information provided in this claim is correct and complete. I agree to provide NHS England with written records demonstrating the actual cost of the cover and will inform NHS England if there is any change to the cover arrangements. I claim the appropriate payment for the practice.</a:t>
              </a:r>
            </a:p>
          </xdr:txBody>
        </xdr:sp>
        <xdr:clientData/>
      </xdr:twoCellAnchor>
    </mc:Choice>
    <mc:Fallback/>
  </mc:AlternateContent>
  <xdr:twoCellAnchor editAs="oneCell">
    <xdr:from>
      <xdr:col>2</xdr:col>
      <xdr:colOff>1095375</xdr:colOff>
      <xdr:row>1</xdr:row>
      <xdr:rowOff>9525</xdr:rowOff>
    </xdr:from>
    <xdr:to>
      <xdr:col>2</xdr:col>
      <xdr:colOff>2810907</xdr:colOff>
      <xdr:row>4</xdr:row>
      <xdr:rowOff>115882</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2575" y="171450"/>
          <a:ext cx="1709182" cy="6588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13</xdr:row>
          <xdr:rowOff>171450</xdr:rowOff>
        </xdr:from>
        <xdr:to>
          <xdr:col>2</xdr:col>
          <xdr:colOff>2667000</xdr:colOff>
          <xdr:row>15</xdr:row>
          <xdr:rowOff>76200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declare that the information provided in this claim is correct and complete. I agree to provide NHS England with written records demonstrating the actual cost of the cover and will inform NHS England if there is any change to the cover arrangements. I claim the appropriate payment for the practice.</a:t>
              </a:r>
            </a:p>
          </xdr:txBody>
        </xdr:sp>
        <xdr:clientData/>
      </xdr:twoCellAnchor>
    </mc:Choice>
    <mc:Fallback/>
  </mc:AlternateContent>
  <xdr:twoCellAnchor editAs="oneCell">
    <xdr:from>
      <xdr:col>2</xdr:col>
      <xdr:colOff>1066800</xdr:colOff>
      <xdr:row>0</xdr:row>
      <xdr:rowOff>142875</xdr:rowOff>
    </xdr:from>
    <xdr:to>
      <xdr:col>2</xdr:col>
      <xdr:colOff>2769632</xdr:colOff>
      <xdr:row>4</xdr:row>
      <xdr:rowOff>87307</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00" y="142875"/>
          <a:ext cx="1709182" cy="6588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13</xdr:row>
          <xdr:rowOff>171450</xdr:rowOff>
        </xdr:from>
        <xdr:to>
          <xdr:col>2</xdr:col>
          <xdr:colOff>2667000</xdr:colOff>
          <xdr:row>15</xdr:row>
          <xdr:rowOff>76200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 declare that the information provided in this claim is correct and complete. I agree to provide NHS England with written records demonstrating the actual cost of the cover and will inform NHS England if there is any change to the cover arrangements. I claim the appropriate payment for the practice.</a:t>
              </a:r>
            </a:p>
          </xdr:txBody>
        </xdr:sp>
        <xdr:clientData/>
      </xdr:twoCellAnchor>
    </mc:Choice>
    <mc:Fallback/>
  </mc:AlternateContent>
  <xdr:twoCellAnchor editAs="oneCell">
    <xdr:from>
      <xdr:col>2</xdr:col>
      <xdr:colOff>1085850</xdr:colOff>
      <xdr:row>0</xdr:row>
      <xdr:rowOff>142875</xdr:rowOff>
    </xdr:from>
    <xdr:to>
      <xdr:col>2</xdr:col>
      <xdr:colOff>2788682</xdr:colOff>
      <xdr:row>4</xdr:row>
      <xdr:rowOff>87307</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53050" y="142875"/>
          <a:ext cx="1709182" cy="6588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113242</xdr:colOff>
          <xdr:row>1</xdr:row>
          <xdr:rowOff>92074</xdr:rowOff>
        </xdr:from>
        <xdr:to>
          <xdr:col>20</xdr:col>
          <xdr:colOff>229659</xdr:colOff>
          <xdr:row>4</xdr:row>
          <xdr:rowOff>12699</xdr:rowOff>
        </xdr:to>
        <xdr:pic>
          <xdr:nvPicPr>
            <xdr:cNvPr id="4" name="Picture 3">
              <a:extLst>
                <a:ext uri="{FF2B5EF4-FFF2-40B4-BE49-F238E27FC236}">
                  <a16:creationId xmlns:a16="http://schemas.microsoft.com/office/drawing/2014/main" id="{00000000-0008-0000-0700-000004000000}"/>
                </a:ext>
              </a:extLst>
            </xdr:cNvPr>
            <xdr:cNvPicPr>
              <a:picLocks noChangeAspect="1" noChangeArrowheads="1"/>
              <a:extLst>
                <a:ext uri="{84589F7E-364E-4C9E-8A38-B11213B215E9}">
                  <a14:cameraTool cellRange="Sheet1!$A$1:$E$3" spid="_x0000_s31764"/>
                </a:ext>
              </a:extLst>
            </xdr:cNvPicPr>
          </xdr:nvPicPr>
          <xdr:blipFill>
            <a:blip xmlns:r="http://schemas.openxmlformats.org/officeDocument/2006/relationships" r:embed="rId1"/>
            <a:srcRect/>
            <a:stretch>
              <a:fillRect/>
            </a:stretch>
          </xdr:blipFill>
          <xdr:spPr bwMode="auto">
            <a:xfrm>
              <a:off x="12940242" y="250824"/>
              <a:ext cx="3566584" cy="5905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CC%20N%20Drive\8.0%20Operations%20and%20Delivery\PCC\GP%20Londonwide\Policies\GP%20Locum%20Reimbursement\Work%20in%20Progress%20Documents\LDN_GP_FIN_ProposedNewTemplate_NL_131203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heet~"/>
      <sheetName val="~DataSheet2~"/>
      <sheetName val="~ET Hrs Finances~"/>
      <sheetName val="~Weekly Schedule~"/>
      <sheetName val="~Core Info~"/>
      <sheetName val="~MS £~"/>
      <sheetName val="NHSE FINANCE"/>
      <sheetName val="Sheet2"/>
      <sheetName val="Front Sheet"/>
      <sheetName val="Monthly Claim Form"/>
      <sheetName val="Sick Leave"/>
      <sheetName val="Sheet1"/>
      <sheetName val="Maternity Leave"/>
      <sheetName val="Paternity Leave"/>
      <sheetName val="Minor Surgery"/>
      <sheetName val="Adoptive"/>
      <sheetName val="FAQ"/>
    </sheetNames>
    <sheetDataSet>
      <sheetData sheetId="0">
        <row r="2">
          <cell r="A2" t="str">
            <v>Please Select Practice Code from Drop Down List</v>
          </cell>
        </row>
        <row r="3">
          <cell r="A3" t="str">
            <v>H83001</v>
          </cell>
        </row>
        <row r="4">
          <cell r="A4" t="str">
            <v>H83002</v>
          </cell>
        </row>
        <row r="5">
          <cell r="A5" t="str">
            <v>H83004</v>
          </cell>
        </row>
        <row r="6">
          <cell r="A6" t="str">
            <v>H83005</v>
          </cell>
        </row>
        <row r="7">
          <cell r="A7" t="str">
            <v>H83006</v>
          </cell>
        </row>
        <row r="8">
          <cell r="A8" t="str">
            <v>H83007</v>
          </cell>
        </row>
        <row r="9">
          <cell r="A9" t="str">
            <v>H83008</v>
          </cell>
        </row>
        <row r="10">
          <cell r="A10" t="str">
            <v>H83009</v>
          </cell>
        </row>
        <row r="11">
          <cell r="A11" t="str">
            <v>H83010</v>
          </cell>
        </row>
        <row r="12">
          <cell r="A12" t="str">
            <v>H83011</v>
          </cell>
        </row>
        <row r="13">
          <cell r="A13" t="str">
            <v>H83012</v>
          </cell>
        </row>
        <row r="14">
          <cell r="A14" t="str">
            <v>H83013</v>
          </cell>
        </row>
        <row r="15">
          <cell r="A15" t="str">
            <v>H83014</v>
          </cell>
        </row>
        <row r="16">
          <cell r="A16" t="str">
            <v>H83015</v>
          </cell>
        </row>
        <row r="17">
          <cell r="A17" t="str">
            <v>H83016</v>
          </cell>
        </row>
        <row r="18">
          <cell r="A18" t="str">
            <v>H83017</v>
          </cell>
        </row>
        <row r="19">
          <cell r="A19" t="str">
            <v>H83018</v>
          </cell>
        </row>
        <row r="20">
          <cell r="A20" t="str">
            <v>H83019</v>
          </cell>
        </row>
        <row r="21">
          <cell r="A21" t="str">
            <v>H83020</v>
          </cell>
        </row>
        <row r="22">
          <cell r="A22" t="str">
            <v>H83021</v>
          </cell>
        </row>
        <row r="23">
          <cell r="A23" t="str">
            <v>H83022</v>
          </cell>
        </row>
        <row r="24">
          <cell r="A24" t="str">
            <v>H83023</v>
          </cell>
        </row>
        <row r="25">
          <cell r="A25" t="str">
            <v>H83024</v>
          </cell>
        </row>
        <row r="26">
          <cell r="A26" t="str">
            <v>H83025</v>
          </cell>
        </row>
        <row r="27">
          <cell r="A27" t="str">
            <v>H83027</v>
          </cell>
        </row>
        <row r="28">
          <cell r="A28" t="str">
            <v>H83028</v>
          </cell>
        </row>
        <row r="29">
          <cell r="A29" t="str">
            <v>H83029</v>
          </cell>
        </row>
        <row r="30">
          <cell r="A30" t="str">
            <v>H83030</v>
          </cell>
        </row>
        <row r="31">
          <cell r="A31" t="str">
            <v>H83031</v>
          </cell>
        </row>
        <row r="32">
          <cell r="A32" t="str">
            <v>H83033</v>
          </cell>
        </row>
        <row r="33">
          <cell r="A33" t="str">
            <v>H83034</v>
          </cell>
        </row>
        <row r="34">
          <cell r="A34" t="str">
            <v>H83035</v>
          </cell>
        </row>
        <row r="35">
          <cell r="A35" t="str">
            <v>H83037</v>
          </cell>
        </row>
        <row r="36">
          <cell r="A36" t="str">
            <v>H83039</v>
          </cell>
        </row>
        <row r="37">
          <cell r="A37" t="str">
            <v>H83040</v>
          </cell>
        </row>
        <row r="38">
          <cell r="A38" t="str">
            <v>H83041</v>
          </cell>
        </row>
        <row r="39">
          <cell r="A39" t="str">
            <v>H83042</v>
          </cell>
        </row>
        <row r="40">
          <cell r="A40" t="str">
            <v>H83043</v>
          </cell>
        </row>
        <row r="41">
          <cell r="A41" t="str">
            <v>H83044</v>
          </cell>
        </row>
        <row r="42">
          <cell r="A42" t="str">
            <v>H83046</v>
          </cell>
        </row>
        <row r="43">
          <cell r="A43" t="str">
            <v>H83048</v>
          </cell>
        </row>
        <row r="44">
          <cell r="A44" t="str">
            <v>H83049</v>
          </cell>
        </row>
        <row r="45">
          <cell r="A45" t="str">
            <v>H83050</v>
          </cell>
        </row>
        <row r="46">
          <cell r="A46" t="str">
            <v>H83051</v>
          </cell>
        </row>
        <row r="47">
          <cell r="A47" t="str">
            <v>H83052</v>
          </cell>
        </row>
        <row r="48">
          <cell r="A48" t="str">
            <v>H83053</v>
          </cell>
        </row>
        <row r="49">
          <cell r="A49" t="str">
            <v>H83608</v>
          </cell>
        </row>
        <row r="50">
          <cell r="A50" t="str">
            <v>H83609</v>
          </cell>
        </row>
        <row r="51">
          <cell r="A51" t="str">
            <v>H83611</v>
          </cell>
        </row>
        <row r="52">
          <cell r="A52" t="str">
            <v>H83616</v>
          </cell>
        </row>
        <row r="53">
          <cell r="A53" t="str">
            <v>H83620</v>
          </cell>
        </row>
        <row r="54">
          <cell r="A54" t="str">
            <v>H83622</v>
          </cell>
        </row>
        <row r="55">
          <cell r="A55" t="str">
            <v>H83623</v>
          </cell>
        </row>
        <row r="56">
          <cell r="A56" t="str">
            <v>H83624</v>
          </cell>
        </row>
        <row r="57">
          <cell r="A57" t="str">
            <v>H83625</v>
          </cell>
        </row>
        <row r="58">
          <cell r="A58" t="str">
            <v>H83626</v>
          </cell>
        </row>
        <row r="59">
          <cell r="A59" t="str">
            <v>H83627</v>
          </cell>
        </row>
        <row r="60">
          <cell r="A60" t="str">
            <v>H83631</v>
          </cell>
        </row>
        <row r="61">
          <cell r="A61" t="str">
            <v>H83634</v>
          </cell>
        </row>
        <row r="62">
          <cell r="A62" t="str">
            <v>H83635</v>
          </cell>
        </row>
        <row r="63">
          <cell r="A63" t="str">
            <v>H84002</v>
          </cell>
        </row>
        <row r="64">
          <cell r="A64" t="str">
            <v>H84005</v>
          </cell>
        </row>
        <row r="65">
          <cell r="A65" t="str">
            <v>H84006</v>
          </cell>
        </row>
        <row r="66">
          <cell r="A66" t="str">
            <v>H84007</v>
          </cell>
        </row>
        <row r="67">
          <cell r="A67" t="str">
            <v>H84010</v>
          </cell>
        </row>
        <row r="68">
          <cell r="A68" t="str">
            <v>H84012</v>
          </cell>
        </row>
        <row r="69">
          <cell r="A69" t="str">
            <v>H84014</v>
          </cell>
        </row>
        <row r="70">
          <cell r="A70" t="str">
            <v>H84015</v>
          </cell>
        </row>
        <row r="71">
          <cell r="A71" t="str">
            <v>H84016</v>
          </cell>
        </row>
        <row r="72">
          <cell r="A72" t="str">
            <v>H84017</v>
          </cell>
        </row>
        <row r="73">
          <cell r="A73" t="str">
            <v>H84018</v>
          </cell>
        </row>
        <row r="74">
          <cell r="A74" t="str">
            <v>H84020</v>
          </cell>
        </row>
        <row r="75">
          <cell r="A75" t="str">
            <v>H84023</v>
          </cell>
        </row>
        <row r="76">
          <cell r="A76" t="str">
            <v>H84025</v>
          </cell>
        </row>
        <row r="77">
          <cell r="A77" t="str">
            <v>H84027</v>
          </cell>
        </row>
        <row r="78">
          <cell r="A78" t="str">
            <v>H84030</v>
          </cell>
        </row>
        <row r="79">
          <cell r="A79" t="str">
            <v>H84031</v>
          </cell>
        </row>
        <row r="80">
          <cell r="A80" t="str">
            <v>H84032</v>
          </cell>
        </row>
        <row r="81">
          <cell r="A81" t="str">
            <v>H84033</v>
          </cell>
        </row>
        <row r="82">
          <cell r="A82" t="str">
            <v>H84034</v>
          </cell>
        </row>
        <row r="83">
          <cell r="A83" t="str">
            <v>H84039</v>
          </cell>
        </row>
        <row r="84">
          <cell r="A84" t="str">
            <v>H84040</v>
          </cell>
        </row>
        <row r="85">
          <cell r="A85" t="str">
            <v>H84041</v>
          </cell>
        </row>
        <row r="86">
          <cell r="A86" t="str">
            <v>H84042</v>
          </cell>
        </row>
        <row r="87">
          <cell r="A87" t="str">
            <v>H84043</v>
          </cell>
        </row>
        <row r="88">
          <cell r="A88" t="str">
            <v>H84044</v>
          </cell>
        </row>
        <row r="89">
          <cell r="A89" t="str">
            <v>H84048</v>
          </cell>
        </row>
        <row r="90">
          <cell r="A90" t="str">
            <v>H84049</v>
          </cell>
        </row>
        <row r="91">
          <cell r="A91" t="str">
            <v>H84050</v>
          </cell>
        </row>
        <row r="92">
          <cell r="A92" t="str">
            <v>H84051</v>
          </cell>
        </row>
        <row r="93">
          <cell r="A93" t="str">
            <v>H84053</v>
          </cell>
        </row>
        <row r="94">
          <cell r="A94" t="str">
            <v>H84054</v>
          </cell>
        </row>
        <row r="95">
          <cell r="A95" t="str">
            <v>H84055</v>
          </cell>
        </row>
        <row r="96">
          <cell r="A96" t="str">
            <v>H84057</v>
          </cell>
        </row>
        <row r="97">
          <cell r="A97" t="str">
            <v>H84058</v>
          </cell>
        </row>
        <row r="98">
          <cell r="A98" t="str">
            <v>H84059</v>
          </cell>
        </row>
        <row r="99">
          <cell r="A99" t="str">
            <v>H84060</v>
          </cell>
        </row>
        <row r="100">
          <cell r="A100" t="str">
            <v>H84061</v>
          </cell>
        </row>
        <row r="101">
          <cell r="A101" t="str">
            <v>H84062</v>
          </cell>
        </row>
        <row r="102">
          <cell r="A102" t="str">
            <v>H84607</v>
          </cell>
        </row>
        <row r="103">
          <cell r="A103" t="str">
            <v>H84608</v>
          </cell>
        </row>
        <row r="104">
          <cell r="A104" t="str">
            <v>H84609</v>
          </cell>
        </row>
        <row r="105">
          <cell r="A105" t="str">
            <v>H84615</v>
          </cell>
        </row>
        <row r="106">
          <cell r="A106" t="str">
            <v>H84618</v>
          </cell>
        </row>
        <row r="107">
          <cell r="A107" t="str">
            <v>H84619</v>
          </cell>
        </row>
        <row r="108">
          <cell r="A108" t="str">
            <v>H84623</v>
          </cell>
        </row>
        <row r="109">
          <cell r="A109" t="str">
            <v>H84625</v>
          </cell>
        </row>
        <row r="110">
          <cell r="A110" t="str">
            <v>H84629</v>
          </cell>
        </row>
        <row r="111">
          <cell r="A111" t="str">
            <v>H84630</v>
          </cell>
        </row>
        <row r="112">
          <cell r="A112" t="str">
            <v>H84632</v>
          </cell>
        </row>
        <row r="113">
          <cell r="A113" t="str">
            <v>H84633</v>
          </cell>
        </row>
        <row r="114">
          <cell r="A114" t="str">
            <v>H84635</v>
          </cell>
        </row>
        <row r="115">
          <cell r="A115" t="str">
            <v>H84637</v>
          </cell>
        </row>
        <row r="116">
          <cell r="A116" t="str">
            <v>H84639</v>
          </cell>
        </row>
        <row r="117">
          <cell r="A117" t="str">
            <v>H85001</v>
          </cell>
        </row>
        <row r="118">
          <cell r="A118" t="str">
            <v>H85002</v>
          </cell>
        </row>
        <row r="119">
          <cell r="A119" t="str">
            <v>H85003</v>
          </cell>
        </row>
        <row r="120">
          <cell r="A120" t="str">
            <v>H85005</v>
          </cell>
        </row>
        <row r="121">
          <cell r="A121" t="str">
            <v>H85006</v>
          </cell>
        </row>
        <row r="122">
          <cell r="A122" t="str">
            <v>H85007</v>
          </cell>
        </row>
        <row r="123">
          <cell r="A123" t="str">
            <v>H85008</v>
          </cell>
        </row>
        <row r="124">
          <cell r="A124" t="str">
            <v>H85009</v>
          </cell>
        </row>
        <row r="125">
          <cell r="A125" t="str">
            <v>H85011</v>
          </cell>
        </row>
        <row r="126">
          <cell r="A126" t="str">
            <v>H85012</v>
          </cell>
        </row>
        <row r="127">
          <cell r="A127" t="str">
            <v>H85016</v>
          </cell>
        </row>
        <row r="128">
          <cell r="A128" t="str">
            <v>H85018</v>
          </cell>
        </row>
        <row r="129">
          <cell r="A129" t="str">
            <v>H85019</v>
          </cell>
        </row>
        <row r="130">
          <cell r="A130" t="str">
            <v>H85020</v>
          </cell>
        </row>
        <row r="131">
          <cell r="A131" t="str">
            <v>H85021</v>
          </cell>
        </row>
        <row r="132">
          <cell r="A132" t="str">
            <v>H85022</v>
          </cell>
        </row>
        <row r="133">
          <cell r="A133" t="str">
            <v>H85023</v>
          </cell>
        </row>
        <row r="134">
          <cell r="A134" t="str">
            <v>H85024</v>
          </cell>
        </row>
        <row r="135">
          <cell r="A135" t="str">
            <v>H85025</v>
          </cell>
        </row>
        <row r="136">
          <cell r="A136" t="str">
            <v>H85026</v>
          </cell>
        </row>
        <row r="137">
          <cell r="A137" t="str">
            <v>H85027</v>
          </cell>
        </row>
        <row r="138">
          <cell r="A138" t="str">
            <v>H85028</v>
          </cell>
        </row>
        <row r="139">
          <cell r="A139" t="str">
            <v>H85029</v>
          </cell>
        </row>
        <row r="140">
          <cell r="A140" t="str">
            <v>H85030</v>
          </cell>
        </row>
        <row r="141">
          <cell r="A141" t="str">
            <v>H85031</v>
          </cell>
        </row>
        <row r="142">
          <cell r="A142" t="str">
            <v>H85032</v>
          </cell>
        </row>
        <row r="143">
          <cell r="A143" t="str">
            <v>H85033</v>
          </cell>
        </row>
        <row r="144">
          <cell r="A144" t="str">
            <v>H85035</v>
          </cell>
        </row>
        <row r="145">
          <cell r="A145" t="str">
            <v>H85037</v>
          </cell>
        </row>
        <row r="146">
          <cell r="A146" t="str">
            <v>H85038</v>
          </cell>
        </row>
        <row r="147">
          <cell r="A147" t="str">
            <v>H85041</v>
          </cell>
        </row>
        <row r="148">
          <cell r="A148" t="str">
            <v>H85045</v>
          </cell>
        </row>
        <row r="149">
          <cell r="A149" t="str">
            <v>H85047</v>
          </cell>
        </row>
        <row r="150">
          <cell r="A150" t="str">
            <v>H85048</v>
          </cell>
        </row>
        <row r="151">
          <cell r="A151" t="str">
            <v>H85049</v>
          </cell>
        </row>
        <row r="152">
          <cell r="A152" t="str">
            <v>H85051</v>
          </cell>
        </row>
        <row r="153">
          <cell r="A153" t="str">
            <v>H85052</v>
          </cell>
        </row>
        <row r="154">
          <cell r="A154" t="str">
            <v>H85053</v>
          </cell>
        </row>
        <row r="155">
          <cell r="A155" t="str">
            <v>H85054</v>
          </cell>
        </row>
        <row r="156">
          <cell r="A156" t="str">
            <v>H85055</v>
          </cell>
        </row>
        <row r="157">
          <cell r="A157" t="str">
            <v>H85056</v>
          </cell>
        </row>
        <row r="158">
          <cell r="A158" t="str">
            <v>H85057</v>
          </cell>
        </row>
        <row r="159">
          <cell r="A159" t="str">
            <v>H85061</v>
          </cell>
        </row>
        <row r="160">
          <cell r="A160" t="str">
            <v>H85063</v>
          </cell>
        </row>
        <row r="161">
          <cell r="A161" t="str">
            <v>H85065</v>
          </cell>
        </row>
        <row r="162">
          <cell r="A162" t="str">
            <v>H85066</v>
          </cell>
        </row>
        <row r="163">
          <cell r="A163" t="str">
            <v>H85067</v>
          </cell>
        </row>
        <row r="164">
          <cell r="A164" t="str">
            <v>H85069</v>
          </cell>
        </row>
        <row r="165">
          <cell r="A165" t="str">
            <v>H85070</v>
          </cell>
        </row>
        <row r="166">
          <cell r="A166" t="str">
            <v>H85072</v>
          </cell>
        </row>
        <row r="167">
          <cell r="A167" t="str">
            <v>H85075</v>
          </cell>
        </row>
        <row r="168">
          <cell r="A168" t="str">
            <v>H85076</v>
          </cell>
        </row>
        <row r="169">
          <cell r="A169" t="str">
            <v>H85077</v>
          </cell>
        </row>
        <row r="170">
          <cell r="A170" t="str">
            <v>H85078</v>
          </cell>
        </row>
        <row r="171">
          <cell r="A171" t="str">
            <v>H85082</v>
          </cell>
        </row>
        <row r="172">
          <cell r="A172" t="str">
            <v>H85086</v>
          </cell>
        </row>
        <row r="173">
          <cell r="A173" t="str">
            <v>H85087</v>
          </cell>
        </row>
        <row r="174">
          <cell r="A174" t="str">
            <v>H85088</v>
          </cell>
        </row>
        <row r="175">
          <cell r="A175" t="str">
            <v>H85090</v>
          </cell>
        </row>
        <row r="176">
          <cell r="A176" t="str">
            <v>H85092</v>
          </cell>
        </row>
        <row r="177">
          <cell r="A177" t="str">
            <v>H85095</v>
          </cell>
        </row>
        <row r="178">
          <cell r="A178" t="str">
            <v>H85100</v>
          </cell>
        </row>
        <row r="179">
          <cell r="A179" t="str">
            <v>H85101</v>
          </cell>
        </row>
        <row r="180">
          <cell r="A180" t="str">
            <v>H85103</v>
          </cell>
        </row>
        <row r="181">
          <cell r="A181" t="str">
            <v>H85105</v>
          </cell>
        </row>
        <row r="182">
          <cell r="A182" t="str">
            <v>H85110</v>
          </cell>
        </row>
        <row r="183">
          <cell r="A183" t="str">
            <v>H85111</v>
          </cell>
        </row>
        <row r="184">
          <cell r="A184" t="str">
            <v>H85112</v>
          </cell>
        </row>
        <row r="185">
          <cell r="A185" t="str">
            <v>H85113</v>
          </cell>
        </row>
        <row r="186">
          <cell r="A186" t="str">
            <v>H85114</v>
          </cell>
        </row>
        <row r="187">
          <cell r="A187" t="str">
            <v>H85115</v>
          </cell>
        </row>
        <row r="188">
          <cell r="A188" t="str">
            <v>H85116</v>
          </cell>
        </row>
        <row r="189">
          <cell r="A189" t="str">
            <v>H85618</v>
          </cell>
        </row>
        <row r="190">
          <cell r="A190" t="str">
            <v>H85634</v>
          </cell>
        </row>
        <row r="191">
          <cell r="A191" t="str">
            <v>H85637</v>
          </cell>
        </row>
        <row r="192">
          <cell r="A192" t="str">
            <v>H85643</v>
          </cell>
        </row>
        <row r="193">
          <cell r="A193" t="str">
            <v>H85649</v>
          </cell>
        </row>
        <row r="194">
          <cell r="A194" t="str">
            <v>H85650</v>
          </cell>
        </row>
        <row r="195">
          <cell r="A195" t="str">
            <v>H85653</v>
          </cell>
        </row>
        <row r="196">
          <cell r="A196" t="str">
            <v>H85656</v>
          </cell>
        </row>
        <row r="197">
          <cell r="A197" t="str">
            <v>H85659</v>
          </cell>
        </row>
        <row r="198">
          <cell r="A198" t="str">
            <v>H85662</v>
          </cell>
        </row>
        <row r="199">
          <cell r="A199" t="str">
            <v>H85664</v>
          </cell>
        </row>
        <row r="200">
          <cell r="A200" t="str">
            <v>H85665</v>
          </cell>
        </row>
        <row r="201">
          <cell r="A201" t="str">
            <v>H85674</v>
          </cell>
        </row>
        <row r="202">
          <cell r="A202" t="str">
            <v>H85680</v>
          </cell>
        </row>
        <row r="203">
          <cell r="A203" t="str">
            <v>H85682</v>
          </cell>
        </row>
        <row r="204">
          <cell r="A204" t="str">
            <v>H85683</v>
          </cell>
        </row>
        <row r="205">
          <cell r="A205" t="str">
            <v>H85686</v>
          </cell>
        </row>
        <row r="206">
          <cell r="A206" t="str">
            <v>H85693</v>
          </cell>
        </row>
        <row r="207">
          <cell r="A207" t="str">
            <v>H85695</v>
          </cell>
        </row>
        <row r="208">
          <cell r="A208" t="str">
            <v>Y01132</v>
          </cell>
        </row>
        <row r="209">
          <cell r="A209" t="str">
            <v>Y01206</v>
          </cell>
        </row>
        <row r="210">
          <cell r="A210" t="str">
            <v>Y02379</v>
          </cell>
        </row>
        <row r="211">
          <cell r="A211" t="str">
            <v>Y02423</v>
          </cell>
        </row>
        <row r="212">
          <cell r="A212" t="str">
            <v>Y02946</v>
          </cell>
        </row>
        <row r="213">
          <cell r="A213" t="str">
            <v>Y02962</v>
          </cell>
        </row>
        <row r="214">
          <cell r="A214" t="str">
            <v>Y03054</v>
          </cell>
        </row>
        <row r="215">
          <cell r="A215" t="str">
            <v>Y02968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21:H73" totalsRowShown="0" headerRowDxfId="49" dataDxfId="48" tableBorderDxfId="47">
  <autoFilter ref="B21:H73" xr:uid="{00000000-0009-0000-0100-000002000000}"/>
  <tableColumns count="7">
    <tableColumn id="1" xr3:uid="{00000000-0010-0000-0000-000001000000}" name="Week" dataDxfId="46">
      <calculatedColumnFormula>IF(K22&lt;=$K$2,L22,CONCATENATE(L22," - w/c ", TEXT(K22, "ddd dd/mm/yyy")))</calculatedColumnFormula>
    </tableColumn>
    <tableColumn id="2" xr3:uid="{00000000-0010-0000-0000-000002000000}" name="No. of Clinical Sessions Claimed" dataDxfId="45"/>
    <tableColumn id="3" xr3:uid="{00000000-0010-0000-0000-000003000000}" name="Total Claimed (£)" dataDxfId="44"/>
    <tableColumn id="5" xr3:uid="{00000000-0010-0000-0000-000005000000}" name="Total Verified (£)" dataDxfId="43"/>
    <tableColumn id="6" xr3:uid="{00000000-0010-0000-0000-000006000000}" name="Total Payable" dataDxfId="42"/>
    <tableColumn id="7" xr3:uid="{00000000-0010-0000-0000-000007000000}" name="Date sent to finance for payment_x000a_(Approver initials)" dataDxfId="41"/>
    <tableColumn id="4" xr3:uid="{00000000-0010-0000-0000-000004000000}" name="Comments" dataDxfId="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5" displayName="Table25" ref="B89:H91" totalsRowShown="0" headerRowDxfId="39" tableBorderDxfId="38">
  <autoFilter ref="B89:H91" xr:uid="{00000000-0009-0000-0100-000004000000}"/>
  <tableColumns count="7">
    <tableColumn id="1" xr3:uid="{00000000-0010-0000-0100-000001000000}" name="Week" dataDxfId="37">
      <calculatedColumnFormula>IF(K90&lt;=$K$2,L90,CONCATENATE(L90," - w/c ", TEXT(K90, "dd/mm/yyy")))</calculatedColumnFormula>
    </tableColumn>
    <tableColumn id="2" xr3:uid="{00000000-0010-0000-0100-000002000000}" name="No. of Clinical Sessions Claimed" dataDxfId="36"/>
    <tableColumn id="3" xr3:uid="{00000000-0010-0000-0100-000003000000}" name="Total Claimed (£)" dataDxfId="35"/>
    <tableColumn id="5" xr3:uid="{00000000-0010-0000-0100-000005000000}" name="Total Verified (£)" dataDxfId="34"/>
    <tableColumn id="4" xr3:uid="{00000000-0010-0000-0100-000004000000}" name="Total Payable" dataDxfId="33">
      <calculatedColumnFormula>IF(D90="","",IF(E90="","",MIN(D90,E90,$M$4)))</calculatedColumnFormula>
    </tableColumn>
    <tableColumn id="6" xr3:uid="{00000000-0010-0000-0100-000006000000}" name="Date sent to finance for payment_x000a_(Approver initials)" dataDxfId="32"/>
    <tableColumn id="7" xr3:uid="{00000000-0010-0000-0100-000007000000}" name="Comments" dataDxfId="3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24" displayName="Table24" ref="B246:H298" totalsRowShown="0" headerRowDxfId="30" dataDxfId="29" tableBorderDxfId="28">
  <autoFilter ref="B246:H298" xr:uid="{00000000-0009-0000-0100-000003000000}"/>
  <tableColumns count="7">
    <tableColumn id="1" xr3:uid="{00000000-0010-0000-0200-000001000000}" name="Week" dataDxfId="27">
      <calculatedColumnFormula>IF(K247&lt;=$K$2,L247,CONCATENATE(L247," - w/c ", TEXT(K247, "dd/mm/yyy")))</calculatedColumnFormula>
    </tableColumn>
    <tableColumn id="2" xr3:uid="{00000000-0010-0000-0200-000002000000}" name="No. of Clinical Sessions Claimed" dataDxfId="26"/>
    <tableColumn id="3" xr3:uid="{00000000-0010-0000-0200-000003000000}" name="Total Claimed (£)" dataDxfId="25"/>
    <tableColumn id="5" xr3:uid="{00000000-0010-0000-0200-000005000000}" name="Total Verified (£)" dataDxfId="24">
      <calculatedColumnFormula>IF(D247&gt;$O$4, $O$4, D247)</calculatedColumnFormula>
    </tableColumn>
    <tableColumn id="6" xr3:uid="{00000000-0010-0000-0200-000006000000}" name="Total Payable" dataDxfId="23">
      <calculatedColumnFormula>IF(D247="","",IF(E247="","",MIN(D247,E247,$O$4)))</calculatedColumnFormula>
    </tableColumn>
    <tableColumn id="7" xr3:uid="{00000000-0010-0000-0200-000007000000}" name="Date sent to finance for payment_x000a_(Approver initials)" dataDxfId="22"/>
    <tableColumn id="4" xr3:uid="{00000000-0010-0000-0200-000004000000}" name="Comments" dataDxfId="2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7" displayName="Table27" ref="B108:H160" totalsRowShown="0" headerRowDxfId="20" dataDxfId="19" tableBorderDxfId="18">
  <autoFilter ref="B108:H160" xr:uid="{00000000-0009-0000-0100-000006000000}"/>
  <tableColumns count="7">
    <tableColumn id="1" xr3:uid="{00000000-0010-0000-0300-000001000000}" name="Week" dataDxfId="17">
      <calculatedColumnFormula>IF(K109&lt;=$K$1,L109,CONCATENATE(L109," - w/c",K109))</calculatedColumnFormula>
    </tableColumn>
    <tableColumn id="2" xr3:uid="{00000000-0010-0000-0300-000002000000}" name="No. of Clinical Sessions Claimed" dataDxfId="16"/>
    <tableColumn id="3" xr3:uid="{00000000-0010-0000-0300-000003000000}" name="Total Claimed (£)" dataDxfId="15"/>
    <tableColumn id="5" xr3:uid="{00000000-0010-0000-0300-000005000000}" name="Total Verified (£)" dataDxfId="14"/>
    <tableColumn id="6" xr3:uid="{00000000-0010-0000-0300-000006000000}" name="Total Payable" dataDxfId="13"/>
    <tableColumn id="7" xr3:uid="{00000000-0010-0000-0300-000007000000}" name="Date sent to finance for payment_x000a_(Approver initials)" dataDxfId="12"/>
    <tableColumn id="4" xr3:uid="{00000000-0010-0000-0300-000004000000}" name="Comments" dataDxfId="1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78" displayName="Table278" ref="B177:I231" totalsRowShown="0" headerRowDxfId="10" dataDxfId="9" tableBorderDxfId="8">
  <autoFilter ref="B177:I231" xr:uid="{00000000-0009-0000-0100-000007000000}"/>
  <tableColumns count="8">
    <tableColumn id="1" xr3:uid="{00000000-0010-0000-0400-000001000000}" name="Week" dataDxfId="7">
      <calculatedColumnFormula>IF(K178&lt;=$K$2,L178,CONCATENATE(L178," - w/c ", TEXT(K178, "dd/mm/yyy")))</calculatedColumnFormula>
    </tableColumn>
    <tableColumn id="2" xr3:uid="{00000000-0010-0000-0400-000002000000}" name="No. of Clinical Sessions Claimed" dataDxfId="6"/>
    <tableColumn id="3" xr3:uid="{00000000-0010-0000-0400-000003000000}" name="Total Claimed (£)" dataDxfId="5"/>
    <tableColumn id="5" xr3:uid="{00000000-0010-0000-0400-000005000000}" name="Total Verified (£)" dataDxfId="4"/>
    <tableColumn id="6" xr3:uid="{00000000-0010-0000-0400-000006000000}" name="Total Payable" dataDxfId="3"/>
    <tableColumn id="7" xr3:uid="{00000000-0010-0000-0400-000007000000}" name="Date sent to finance for payment_x000a_(Approver initials)" dataDxfId="2"/>
    <tableColumn id="4" xr3:uid="{00000000-0010-0000-0400-000004000000}" name="Comments" dataDxfId="1"/>
    <tableColumn id="8" xr3:uid="{5F44DF03-1D56-41AB-8F85-A010F689EFF2}"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elondon.primarycareclaims@nhs.net"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vmlDrawing" Target="../drawings/vmlDrawing7.vml"/><Relationship Id="rId7" Type="http://schemas.openxmlformats.org/officeDocument/2006/relationships/table" Target="../tables/table4.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5CAC-466B-4D3C-87AA-AA035E8A60F8}">
  <dimension ref="A1"/>
  <sheetViews>
    <sheetView tabSelected="1" zoomScale="115" zoomScaleNormal="115" workbookViewId="0">
      <selection activeCell="E8" sqref="E8"/>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32776" r:id="rId4">
          <objectPr defaultSize="0" autoPict="0" r:id="rId5">
            <anchor moveWithCells="1">
              <from>
                <xdr:col>0</xdr:col>
                <xdr:colOff>438150</xdr:colOff>
                <xdr:row>1</xdr:row>
                <xdr:rowOff>161925</xdr:rowOff>
              </from>
              <to>
                <xdr:col>3</xdr:col>
                <xdr:colOff>38100</xdr:colOff>
                <xdr:row>7</xdr:row>
                <xdr:rowOff>95250</xdr:rowOff>
              </to>
            </anchor>
          </objectPr>
        </oleObject>
      </mc:Choice>
      <mc:Fallback>
        <oleObject progId="Document" dvAspect="DVASPECT_ICON" shapeId="3277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C1:V54"/>
  <sheetViews>
    <sheetView showGridLines="0" showRowColHeaders="0" showRuler="0" topLeftCell="A16" zoomScaleNormal="100" zoomScaleSheetLayoutView="100" zoomScalePageLayoutView="85" workbookViewId="0">
      <selection activeCell="E30" sqref="E30:G34"/>
    </sheetView>
  </sheetViews>
  <sheetFormatPr defaultRowHeight="15" x14ac:dyDescent="0.25"/>
  <cols>
    <col min="1" max="3" width="4.7109375" customWidth="1"/>
    <col min="4" max="5" width="9.28515625"/>
    <col min="6" max="6" width="14.5703125" customWidth="1"/>
    <col min="7" max="7" width="10.28515625" customWidth="1"/>
    <col min="8" max="8" width="13.5703125" customWidth="1"/>
    <col min="9" max="9" width="9.28515625"/>
    <col min="10" max="10" width="14.5703125" customWidth="1"/>
    <col min="11" max="11" width="10.5703125" customWidth="1"/>
    <col min="12" max="12" width="9.28515625" customWidth="1"/>
    <col min="13" max="13" width="4.7109375" customWidth="1"/>
    <col min="14" max="15" width="9.28515625"/>
    <col min="16" max="16" width="9" customWidth="1"/>
    <col min="17" max="22" width="9.28515625" hidden="1" customWidth="1"/>
    <col min="23" max="26" width="9.28515625" customWidth="1"/>
    <col min="27" max="257" width="9.28515625"/>
    <col min="258" max="258" width="2.42578125" customWidth="1"/>
    <col min="259" max="259" width="2.5703125" customWidth="1"/>
    <col min="260" max="260" width="9.28515625"/>
    <col min="261" max="261" width="14.5703125" customWidth="1"/>
    <col min="262" max="262" width="10.28515625" customWidth="1"/>
    <col min="263" max="263" width="13.5703125" customWidth="1"/>
    <col min="264" max="264" width="9.28515625"/>
    <col min="265" max="265" width="14.5703125" customWidth="1"/>
    <col min="266" max="266" width="9.28515625"/>
    <col min="267" max="267" width="2.5703125" customWidth="1"/>
    <col min="268" max="513" width="9.28515625"/>
    <col min="514" max="514" width="2.42578125" customWidth="1"/>
    <col min="515" max="515" width="2.5703125" customWidth="1"/>
    <col min="516" max="516" width="9.28515625"/>
    <col min="517" max="517" width="14.5703125" customWidth="1"/>
    <col min="518" max="518" width="10.28515625" customWidth="1"/>
    <col min="519" max="519" width="13.5703125" customWidth="1"/>
    <col min="520" max="520" width="9.28515625"/>
    <col min="521" max="521" width="14.5703125" customWidth="1"/>
    <col min="522" max="522" width="9.28515625"/>
    <col min="523" max="523" width="2.5703125" customWidth="1"/>
    <col min="524" max="769" width="9.28515625"/>
    <col min="770" max="770" width="2.42578125" customWidth="1"/>
    <col min="771" max="771" width="2.5703125" customWidth="1"/>
    <col min="772" max="772" width="9.28515625"/>
    <col min="773" max="773" width="14.5703125" customWidth="1"/>
    <col min="774" max="774" width="10.28515625" customWidth="1"/>
    <col min="775" max="775" width="13.5703125" customWidth="1"/>
    <col min="776" max="776" width="9.28515625"/>
    <col min="777" max="777" width="14.5703125" customWidth="1"/>
    <col min="778" max="778" width="9.28515625"/>
    <col min="779" max="779" width="2.5703125" customWidth="1"/>
    <col min="780" max="1025" width="9.28515625"/>
    <col min="1026" max="1026" width="2.42578125" customWidth="1"/>
    <col min="1027" max="1027" width="2.5703125" customWidth="1"/>
    <col min="1028" max="1028" width="9.28515625"/>
    <col min="1029" max="1029" width="14.5703125" customWidth="1"/>
    <col min="1030" max="1030" width="10.28515625" customWidth="1"/>
    <col min="1031" max="1031" width="13.5703125" customWidth="1"/>
    <col min="1032" max="1032" width="9.28515625"/>
    <col min="1033" max="1033" width="14.5703125" customWidth="1"/>
    <col min="1034" max="1034" width="9.28515625"/>
    <col min="1035" max="1035" width="2.5703125" customWidth="1"/>
    <col min="1036" max="1281" width="9.28515625"/>
    <col min="1282" max="1282" width="2.42578125" customWidth="1"/>
    <col min="1283" max="1283" width="2.5703125" customWidth="1"/>
    <col min="1284" max="1284" width="9.28515625"/>
    <col min="1285" max="1285" width="14.5703125" customWidth="1"/>
    <col min="1286" max="1286" width="10.28515625" customWidth="1"/>
    <col min="1287" max="1287" width="13.5703125" customWidth="1"/>
    <col min="1288" max="1288" width="9.28515625"/>
    <col min="1289" max="1289" width="14.5703125" customWidth="1"/>
    <col min="1290" max="1290" width="9.28515625"/>
    <col min="1291" max="1291" width="2.5703125" customWidth="1"/>
    <col min="1292" max="1537" width="9.28515625"/>
    <col min="1538" max="1538" width="2.42578125" customWidth="1"/>
    <col min="1539" max="1539" width="2.5703125" customWidth="1"/>
    <col min="1540" max="1540" width="9.28515625"/>
    <col min="1541" max="1541" width="14.5703125" customWidth="1"/>
    <col min="1542" max="1542" width="10.28515625" customWidth="1"/>
    <col min="1543" max="1543" width="13.5703125" customWidth="1"/>
    <col min="1544" max="1544" width="9.28515625"/>
    <col min="1545" max="1545" width="14.5703125" customWidth="1"/>
    <col min="1546" max="1546" width="9.28515625"/>
    <col min="1547" max="1547" width="2.5703125" customWidth="1"/>
    <col min="1548" max="1793" width="9.28515625"/>
    <col min="1794" max="1794" width="2.42578125" customWidth="1"/>
    <col min="1795" max="1795" width="2.5703125" customWidth="1"/>
    <col min="1796" max="1796" width="9.28515625"/>
    <col min="1797" max="1797" width="14.5703125" customWidth="1"/>
    <col min="1798" max="1798" width="10.28515625" customWidth="1"/>
    <col min="1799" max="1799" width="13.5703125" customWidth="1"/>
    <col min="1800" max="1800" width="9.28515625"/>
    <col min="1801" max="1801" width="14.5703125" customWidth="1"/>
    <col min="1802" max="1802" width="9.28515625"/>
    <col min="1803" max="1803" width="2.5703125" customWidth="1"/>
    <col min="1804" max="2049" width="9.28515625"/>
    <col min="2050" max="2050" width="2.42578125" customWidth="1"/>
    <col min="2051" max="2051" width="2.5703125" customWidth="1"/>
    <col min="2052" max="2052" width="9.28515625"/>
    <col min="2053" max="2053" width="14.5703125" customWidth="1"/>
    <col min="2054" max="2054" width="10.28515625" customWidth="1"/>
    <col min="2055" max="2055" width="13.5703125" customWidth="1"/>
    <col min="2056" max="2056" width="9.28515625"/>
    <col min="2057" max="2057" width="14.5703125" customWidth="1"/>
    <col min="2058" max="2058" width="9.28515625"/>
    <col min="2059" max="2059" width="2.5703125" customWidth="1"/>
    <col min="2060" max="2305" width="9.28515625"/>
    <col min="2306" max="2306" width="2.42578125" customWidth="1"/>
    <col min="2307" max="2307" width="2.5703125" customWidth="1"/>
    <col min="2308" max="2308" width="9.28515625"/>
    <col min="2309" max="2309" width="14.5703125" customWidth="1"/>
    <col min="2310" max="2310" width="10.28515625" customWidth="1"/>
    <col min="2311" max="2311" width="13.5703125" customWidth="1"/>
    <col min="2312" max="2312" width="9.28515625"/>
    <col min="2313" max="2313" width="14.5703125" customWidth="1"/>
    <col min="2314" max="2314" width="9.28515625"/>
    <col min="2315" max="2315" width="2.5703125" customWidth="1"/>
    <col min="2316" max="2561" width="9.28515625"/>
    <col min="2562" max="2562" width="2.42578125" customWidth="1"/>
    <col min="2563" max="2563" width="2.5703125" customWidth="1"/>
    <col min="2564" max="2564" width="9.28515625"/>
    <col min="2565" max="2565" width="14.5703125" customWidth="1"/>
    <col min="2566" max="2566" width="10.28515625" customWidth="1"/>
    <col min="2567" max="2567" width="13.5703125" customWidth="1"/>
    <col min="2568" max="2568" width="9.28515625"/>
    <col min="2569" max="2569" width="14.5703125" customWidth="1"/>
    <col min="2570" max="2570" width="9.28515625"/>
    <col min="2571" max="2571" width="2.5703125" customWidth="1"/>
    <col min="2572" max="2817" width="9.28515625"/>
    <col min="2818" max="2818" width="2.42578125" customWidth="1"/>
    <col min="2819" max="2819" width="2.5703125" customWidth="1"/>
    <col min="2820" max="2820" width="9.28515625"/>
    <col min="2821" max="2821" width="14.5703125" customWidth="1"/>
    <col min="2822" max="2822" width="10.28515625" customWidth="1"/>
    <col min="2823" max="2823" width="13.5703125" customWidth="1"/>
    <col min="2824" max="2824" width="9.28515625"/>
    <col min="2825" max="2825" width="14.5703125" customWidth="1"/>
    <col min="2826" max="2826" width="9.28515625"/>
    <col min="2827" max="2827" width="2.5703125" customWidth="1"/>
    <col min="2828" max="3073" width="9.28515625"/>
    <col min="3074" max="3074" width="2.42578125" customWidth="1"/>
    <col min="3075" max="3075" width="2.5703125" customWidth="1"/>
    <col min="3076" max="3076" width="9.28515625"/>
    <col min="3077" max="3077" width="14.5703125" customWidth="1"/>
    <col min="3078" max="3078" width="10.28515625" customWidth="1"/>
    <col min="3079" max="3079" width="13.5703125" customWidth="1"/>
    <col min="3080" max="3080" width="9.28515625"/>
    <col min="3081" max="3081" width="14.5703125" customWidth="1"/>
    <col min="3082" max="3082" width="9.28515625"/>
    <col min="3083" max="3083" width="2.5703125" customWidth="1"/>
    <col min="3084" max="3329" width="9.28515625"/>
    <col min="3330" max="3330" width="2.42578125" customWidth="1"/>
    <col min="3331" max="3331" width="2.5703125" customWidth="1"/>
    <col min="3332" max="3332" width="9.28515625"/>
    <col min="3333" max="3333" width="14.5703125" customWidth="1"/>
    <col min="3334" max="3334" width="10.28515625" customWidth="1"/>
    <col min="3335" max="3335" width="13.5703125" customWidth="1"/>
    <col min="3336" max="3336" width="9.28515625"/>
    <col min="3337" max="3337" width="14.5703125" customWidth="1"/>
    <col min="3338" max="3338" width="9.28515625"/>
    <col min="3339" max="3339" width="2.5703125" customWidth="1"/>
    <col min="3340" max="3585" width="9.28515625"/>
    <col min="3586" max="3586" width="2.42578125" customWidth="1"/>
    <col min="3587" max="3587" width="2.5703125" customWidth="1"/>
    <col min="3588" max="3588" width="9.28515625"/>
    <col min="3589" max="3589" width="14.5703125" customWidth="1"/>
    <col min="3590" max="3590" width="10.28515625" customWidth="1"/>
    <col min="3591" max="3591" width="13.5703125" customWidth="1"/>
    <col min="3592" max="3592" width="9.28515625"/>
    <col min="3593" max="3593" width="14.5703125" customWidth="1"/>
    <col min="3594" max="3594" width="9.28515625"/>
    <col min="3595" max="3595" width="2.5703125" customWidth="1"/>
    <col min="3596" max="3841" width="9.28515625"/>
    <col min="3842" max="3842" width="2.42578125" customWidth="1"/>
    <col min="3843" max="3843" width="2.5703125" customWidth="1"/>
    <col min="3844" max="3844" width="9.28515625"/>
    <col min="3845" max="3845" width="14.5703125" customWidth="1"/>
    <col min="3846" max="3846" width="10.28515625" customWidth="1"/>
    <col min="3847" max="3847" width="13.5703125" customWidth="1"/>
    <col min="3848" max="3848" width="9.28515625"/>
    <col min="3849" max="3849" width="14.5703125" customWidth="1"/>
    <col min="3850" max="3850" width="9.28515625"/>
    <col min="3851" max="3851" width="2.5703125" customWidth="1"/>
    <col min="3852" max="4097" width="9.28515625"/>
    <col min="4098" max="4098" width="2.42578125" customWidth="1"/>
    <col min="4099" max="4099" width="2.5703125" customWidth="1"/>
    <col min="4100" max="4100" width="9.28515625"/>
    <col min="4101" max="4101" width="14.5703125" customWidth="1"/>
    <col min="4102" max="4102" width="10.28515625" customWidth="1"/>
    <col min="4103" max="4103" width="13.5703125" customWidth="1"/>
    <col min="4104" max="4104" width="9.28515625"/>
    <col min="4105" max="4105" width="14.5703125" customWidth="1"/>
    <col min="4106" max="4106" width="9.28515625"/>
    <col min="4107" max="4107" width="2.5703125" customWidth="1"/>
    <col min="4108" max="4353" width="9.28515625"/>
    <col min="4354" max="4354" width="2.42578125" customWidth="1"/>
    <col min="4355" max="4355" width="2.5703125" customWidth="1"/>
    <col min="4356" max="4356" width="9.28515625"/>
    <col min="4357" max="4357" width="14.5703125" customWidth="1"/>
    <col min="4358" max="4358" width="10.28515625" customWidth="1"/>
    <col min="4359" max="4359" width="13.5703125" customWidth="1"/>
    <col min="4360" max="4360" width="9.28515625"/>
    <col min="4361" max="4361" width="14.5703125" customWidth="1"/>
    <col min="4362" max="4362" width="9.28515625"/>
    <col min="4363" max="4363" width="2.5703125" customWidth="1"/>
    <col min="4364" max="4609" width="9.28515625"/>
    <col min="4610" max="4610" width="2.42578125" customWidth="1"/>
    <col min="4611" max="4611" width="2.5703125" customWidth="1"/>
    <col min="4612" max="4612" width="9.28515625"/>
    <col min="4613" max="4613" width="14.5703125" customWidth="1"/>
    <col min="4614" max="4614" width="10.28515625" customWidth="1"/>
    <col min="4615" max="4615" width="13.5703125" customWidth="1"/>
    <col min="4616" max="4616" width="9.28515625"/>
    <col min="4617" max="4617" width="14.5703125" customWidth="1"/>
    <col min="4618" max="4618" width="9.28515625"/>
    <col min="4619" max="4619" width="2.5703125" customWidth="1"/>
    <col min="4620" max="4865" width="9.28515625"/>
    <col min="4866" max="4866" width="2.42578125" customWidth="1"/>
    <col min="4867" max="4867" width="2.5703125" customWidth="1"/>
    <col min="4868" max="4868" width="9.28515625"/>
    <col min="4869" max="4869" width="14.5703125" customWidth="1"/>
    <col min="4870" max="4870" width="10.28515625" customWidth="1"/>
    <col min="4871" max="4871" width="13.5703125" customWidth="1"/>
    <col min="4872" max="4872" width="9.28515625"/>
    <col min="4873" max="4873" width="14.5703125" customWidth="1"/>
    <col min="4874" max="4874" width="9.28515625"/>
    <col min="4875" max="4875" width="2.5703125" customWidth="1"/>
    <col min="4876" max="5121" width="9.28515625"/>
    <col min="5122" max="5122" width="2.42578125" customWidth="1"/>
    <col min="5123" max="5123" width="2.5703125" customWidth="1"/>
    <col min="5124" max="5124" width="9.28515625"/>
    <col min="5125" max="5125" width="14.5703125" customWidth="1"/>
    <col min="5126" max="5126" width="10.28515625" customWidth="1"/>
    <col min="5127" max="5127" width="13.5703125" customWidth="1"/>
    <col min="5128" max="5128" width="9.28515625"/>
    <col min="5129" max="5129" width="14.5703125" customWidth="1"/>
    <col min="5130" max="5130" width="9.28515625"/>
    <col min="5131" max="5131" width="2.5703125" customWidth="1"/>
    <col min="5132" max="5377" width="9.28515625"/>
    <col min="5378" max="5378" width="2.42578125" customWidth="1"/>
    <col min="5379" max="5379" width="2.5703125" customWidth="1"/>
    <col min="5380" max="5380" width="9.28515625"/>
    <col min="5381" max="5381" width="14.5703125" customWidth="1"/>
    <col min="5382" max="5382" width="10.28515625" customWidth="1"/>
    <col min="5383" max="5383" width="13.5703125" customWidth="1"/>
    <col min="5384" max="5384" width="9.28515625"/>
    <col min="5385" max="5385" width="14.5703125" customWidth="1"/>
    <col min="5386" max="5386" width="9.28515625"/>
    <col min="5387" max="5387" width="2.5703125" customWidth="1"/>
    <col min="5388" max="5633" width="9.28515625"/>
    <col min="5634" max="5634" width="2.42578125" customWidth="1"/>
    <col min="5635" max="5635" width="2.5703125" customWidth="1"/>
    <col min="5636" max="5636" width="9.28515625"/>
    <col min="5637" max="5637" width="14.5703125" customWidth="1"/>
    <col min="5638" max="5638" width="10.28515625" customWidth="1"/>
    <col min="5639" max="5639" width="13.5703125" customWidth="1"/>
    <col min="5640" max="5640" width="9.28515625"/>
    <col min="5641" max="5641" width="14.5703125" customWidth="1"/>
    <col min="5642" max="5642" width="9.28515625"/>
    <col min="5643" max="5643" width="2.5703125" customWidth="1"/>
    <col min="5644" max="5889" width="9.28515625"/>
    <col min="5890" max="5890" width="2.42578125" customWidth="1"/>
    <col min="5891" max="5891" width="2.5703125" customWidth="1"/>
    <col min="5892" max="5892" width="9.28515625"/>
    <col min="5893" max="5893" width="14.5703125" customWidth="1"/>
    <col min="5894" max="5894" width="10.28515625" customWidth="1"/>
    <col min="5895" max="5895" width="13.5703125" customWidth="1"/>
    <col min="5896" max="5896" width="9.28515625"/>
    <col min="5897" max="5897" width="14.5703125" customWidth="1"/>
    <col min="5898" max="5898" width="9.28515625"/>
    <col min="5899" max="5899" width="2.5703125" customWidth="1"/>
    <col min="5900" max="6145" width="9.28515625"/>
    <col min="6146" max="6146" width="2.42578125" customWidth="1"/>
    <col min="6147" max="6147" width="2.5703125" customWidth="1"/>
    <col min="6148" max="6148" width="9.28515625"/>
    <col min="6149" max="6149" width="14.5703125" customWidth="1"/>
    <col min="6150" max="6150" width="10.28515625" customWidth="1"/>
    <col min="6151" max="6151" width="13.5703125" customWidth="1"/>
    <col min="6152" max="6152" width="9.28515625"/>
    <col min="6153" max="6153" width="14.5703125" customWidth="1"/>
    <col min="6154" max="6154" width="9.28515625"/>
    <col min="6155" max="6155" width="2.5703125" customWidth="1"/>
    <col min="6156" max="6401" width="9.28515625"/>
    <col min="6402" max="6402" width="2.42578125" customWidth="1"/>
    <col min="6403" max="6403" width="2.5703125" customWidth="1"/>
    <col min="6404" max="6404" width="9.28515625"/>
    <col min="6405" max="6405" width="14.5703125" customWidth="1"/>
    <col min="6406" max="6406" width="10.28515625" customWidth="1"/>
    <col min="6407" max="6407" width="13.5703125" customWidth="1"/>
    <col min="6408" max="6408" width="9.28515625"/>
    <col min="6409" max="6409" width="14.5703125" customWidth="1"/>
    <col min="6410" max="6410" width="9.28515625"/>
    <col min="6411" max="6411" width="2.5703125" customWidth="1"/>
    <col min="6412" max="6657" width="9.28515625"/>
    <col min="6658" max="6658" width="2.42578125" customWidth="1"/>
    <col min="6659" max="6659" width="2.5703125" customWidth="1"/>
    <col min="6660" max="6660" width="9.28515625"/>
    <col min="6661" max="6661" width="14.5703125" customWidth="1"/>
    <col min="6662" max="6662" width="10.28515625" customWidth="1"/>
    <col min="6663" max="6663" width="13.5703125" customWidth="1"/>
    <col min="6664" max="6664" width="9.28515625"/>
    <col min="6665" max="6665" width="14.5703125" customWidth="1"/>
    <col min="6666" max="6666" width="9.28515625"/>
    <col min="6667" max="6667" width="2.5703125" customWidth="1"/>
    <col min="6668" max="6913" width="9.28515625"/>
    <col min="6914" max="6914" width="2.42578125" customWidth="1"/>
    <col min="6915" max="6915" width="2.5703125" customWidth="1"/>
    <col min="6916" max="6916" width="9.28515625"/>
    <col min="6917" max="6917" width="14.5703125" customWidth="1"/>
    <col min="6918" max="6918" width="10.28515625" customWidth="1"/>
    <col min="6919" max="6919" width="13.5703125" customWidth="1"/>
    <col min="6920" max="6920" width="9.28515625"/>
    <col min="6921" max="6921" width="14.5703125" customWidth="1"/>
    <col min="6922" max="6922" width="9.28515625"/>
    <col min="6923" max="6923" width="2.5703125" customWidth="1"/>
    <col min="6924" max="7169" width="9.28515625"/>
    <col min="7170" max="7170" width="2.42578125" customWidth="1"/>
    <col min="7171" max="7171" width="2.5703125" customWidth="1"/>
    <col min="7172" max="7172" width="9.28515625"/>
    <col min="7173" max="7173" width="14.5703125" customWidth="1"/>
    <col min="7174" max="7174" width="10.28515625" customWidth="1"/>
    <col min="7175" max="7175" width="13.5703125" customWidth="1"/>
    <col min="7176" max="7176" width="9.28515625"/>
    <col min="7177" max="7177" width="14.5703125" customWidth="1"/>
    <col min="7178" max="7178" width="9.28515625"/>
    <col min="7179" max="7179" width="2.5703125" customWidth="1"/>
    <col min="7180" max="7425" width="9.28515625"/>
    <col min="7426" max="7426" width="2.42578125" customWidth="1"/>
    <col min="7427" max="7427" width="2.5703125" customWidth="1"/>
    <col min="7428" max="7428" width="9.28515625"/>
    <col min="7429" max="7429" width="14.5703125" customWidth="1"/>
    <col min="7430" max="7430" width="10.28515625" customWidth="1"/>
    <col min="7431" max="7431" width="13.5703125" customWidth="1"/>
    <col min="7432" max="7432" width="9.28515625"/>
    <col min="7433" max="7433" width="14.5703125" customWidth="1"/>
    <col min="7434" max="7434" width="9.28515625"/>
    <col min="7435" max="7435" width="2.5703125" customWidth="1"/>
    <col min="7436" max="7681" width="9.28515625"/>
    <col min="7682" max="7682" width="2.42578125" customWidth="1"/>
    <col min="7683" max="7683" width="2.5703125" customWidth="1"/>
    <col min="7684" max="7684" width="9.28515625"/>
    <col min="7685" max="7685" width="14.5703125" customWidth="1"/>
    <col min="7686" max="7686" width="10.28515625" customWidth="1"/>
    <col min="7687" max="7687" width="13.5703125" customWidth="1"/>
    <col min="7688" max="7688" width="9.28515625"/>
    <col min="7689" max="7689" width="14.5703125" customWidth="1"/>
    <col min="7690" max="7690" width="9.28515625"/>
    <col min="7691" max="7691" width="2.5703125" customWidth="1"/>
    <col min="7692" max="7937" width="9.28515625"/>
    <col min="7938" max="7938" width="2.42578125" customWidth="1"/>
    <col min="7939" max="7939" width="2.5703125" customWidth="1"/>
    <col min="7940" max="7940" width="9.28515625"/>
    <col min="7941" max="7941" width="14.5703125" customWidth="1"/>
    <col min="7942" max="7942" width="10.28515625" customWidth="1"/>
    <col min="7943" max="7943" width="13.5703125" customWidth="1"/>
    <col min="7944" max="7944" width="9.28515625"/>
    <col min="7945" max="7945" width="14.5703125" customWidth="1"/>
    <col min="7946" max="7946" width="9.28515625"/>
    <col min="7947" max="7947" width="2.5703125" customWidth="1"/>
    <col min="7948" max="8193" width="9.28515625"/>
    <col min="8194" max="8194" width="2.42578125" customWidth="1"/>
    <col min="8195" max="8195" width="2.5703125" customWidth="1"/>
    <col min="8196" max="8196" width="9.28515625"/>
    <col min="8197" max="8197" width="14.5703125" customWidth="1"/>
    <col min="8198" max="8198" width="10.28515625" customWidth="1"/>
    <col min="8199" max="8199" width="13.5703125" customWidth="1"/>
    <col min="8200" max="8200" width="9.28515625"/>
    <col min="8201" max="8201" width="14.5703125" customWidth="1"/>
    <col min="8202" max="8202" width="9.28515625"/>
    <col min="8203" max="8203" width="2.5703125" customWidth="1"/>
    <col min="8204" max="8449" width="9.28515625"/>
    <col min="8450" max="8450" width="2.42578125" customWidth="1"/>
    <col min="8451" max="8451" width="2.5703125" customWidth="1"/>
    <col min="8452" max="8452" width="9.28515625"/>
    <col min="8453" max="8453" width="14.5703125" customWidth="1"/>
    <col min="8454" max="8454" width="10.28515625" customWidth="1"/>
    <col min="8455" max="8455" width="13.5703125" customWidth="1"/>
    <col min="8456" max="8456" width="9.28515625"/>
    <col min="8457" max="8457" width="14.5703125" customWidth="1"/>
    <col min="8458" max="8458" width="9.28515625"/>
    <col min="8459" max="8459" width="2.5703125" customWidth="1"/>
    <col min="8460" max="8705" width="9.28515625"/>
    <col min="8706" max="8706" width="2.42578125" customWidth="1"/>
    <col min="8707" max="8707" width="2.5703125" customWidth="1"/>
    <col min="8708" max="8708" width="9.28515625"/>
    <col min="8709" max="8709" width="14.5703125" customWidth="1"/>
    <col min="8710" max="8710" width="10.28515625" customWidth="1"/>
    <col min="8711" max="8711" width="13.5703125" customWidth="1"/>
    <col min="8712" max="8712" width="9.28515625"/>
    <col min="8713" max="8713" width="14.5703125" customWidth="1"/>
    <col min="8714" max="8714" width="9.28515625"/>
    <col min="8715" max="8715" width="2.5703125" customWidth="1"/>
    <col min="8716" max="8961" width="9.28515625"/>
    <col min="8962" max="8962" width="2.42578125" customWidth="1"/>
    <col min="8963" max="8963" width="2.5703125" customWidth="1"/>
    <col min="8964" max="8964" width="9.28515625"/>
    <col min="8965" max="8965" width="14.5703125" customWidth="1"/>
    <col min="8966" max="8966" width="10.28515625" customWidth="1"/>
    <col min="8967" max="8967" width="13.5703125" customWidth="1"/>
    <col min="8968" max="8968" width="9.28515625"/>
    <col min="8969" max="8969" width="14.5703125" customWidth="1"/>
    <col min="8970" max="8970" width="9.28515625"/>
    <col min="8971" max="8971" width="2.5703125" customWidth="1"/>
    <col min="8972" max="9217" width="9.28515625"/>
    <col min="9218" max="9218" width="2.42578125" customWidth="1"/>
    <col min="9219" max="9219" width="2.5703125" customWidth="1"/>
    <col min="9220" max="9220" width="9.28515625"/>
    <col min="9221" max="9221" width="14.5703125" customWidth="1"/>
    <col min="9222" max="9222" width="10.28515625" customWidth="1"/>
    <col min="9223" max="9223" width="13.5703125" customWidth="1"/>
    <col min="9224" max="9224" width="9.28515625"/>
    <col min="9225" max="9225" width="14.5703125" customWidth="1"/>
    <col min="9226" max="9226" width="9.28515625"/>
    <col min="9227" max="9227" width="2.5703125" customWidth="1"/>
    <col min="9228" max="9473" width="9.28515625"/>
    <col min="9474" max="9474" width="2.42578125" customWidth="1"/>
    <col min="9475" max="9475" width="2.5703125" customWidth="1"/>
    <col min="9476" max="9476" width="9.28515625"/>
    <col min="9477" max="9477" width="14.5703125" customWidth="1"/>
    <col min="9478" max="9478" width="10.28515625" customWidth="1"/>
    <col min="9479" max="9479" width="13.5703125" customWidth="1"/>
    <col min="9480" max="9480" width="9.28515625"/>
    <col min="9481" max="9481" width="14.5703125" customWidth="1"/>
    <col min="9482" max="9482" width="9.28515625"/>
    <col min="9483" max="9483" width="2.5703125" customWidth="1"/>
    <col min="9484" max="9729" width="9.28515625"/>
    <col min="9730" max="9730" width="2.42578125" customWidth="1"/>
    <col min="9731" max="9731" width="2.5703125" customWidth="1"/>
    <col min="9732" max="9732" width="9.28515625"/>
    <col min="9733" max="9733" width="14.5703125" customWidth="1"/>
    <col min="9734" max="9734" width="10.28515625" customWidth="1"/>
    <col min="9735" max="9735" width="13.5703125" customWidth="1"/>
    <col min="9736" max="9736" width="9.28515625"/>
    <col min="9737" max="9737" width="14.5703125" customWidth="1"/>
    <col min="9738" max="9738" width="9.28515625"/>
    <col min="9739" max="9739" width="2.5703125" customWidth="1"/>
    <col min="9740" max="9985" width="9.28515625"/>
    <col min="9986" max="9986" width="2.42578125" customWidth="1"/>
    <col min="9987" max="9987" width="2.5703125" customWidth="1"/>
    <col min="9988" max="9988" width="9.28515625"/>
    <col min="9989" max="9989" width="14.5703125" customWidth="1"/>
    <col min="9990" max="9990" width="10.28515625" customWidth="1"/>
    <col min="9991" max="9991" width="13.5703125" customWidth="1"/>
    <col min="9992" max="9992" width="9.28515625"/>
    <col min="9993" max="9993" width="14.5703125" customWidth="1"/>
    <col min="9994" max="9994" width="9.28515625"/>
    <col min="9995" max="9995" width="2.5703125" customWidth="1"/>
    <col min="9996" max="10241" width="9.28515625"/>
    <col min="10242" max="10242" width="2.42578125" customWidth="1"/>
    <col min="10243" max="10243" width="2.5703125" customWidth="1"/>
    <col min="10244" max="10244" width="9.28515625"/>
    <col min="10245" max="10245" width="14.5703125" customWidth="1"/>
    <col min="10246" max="10246" width="10.28515625" customWidth="1"/>
    <col min="10247" max="10247" width="13.5703125" customWidth="1"/>
    <col min="10248" max="10248" width="9.28515625"/>
    <col min="10249" max="10249" width="14.5703125" customWidth="1"/>
    <col min="10250" max="10250" width="9.28515625"/>
    <col min="10251" max="10251" width="2.5703125" customWidth="1"/>
    <col min="10252" max="10497" width="9.28515625"/>
    <col min="10498" max="10498" width="2.42578125" customWidth="1"/>
    <col min="10499" max="10499" width="2.5703125" customWidth="1"/>
    <col min="10500" max="10500" width="9.28515625"/>
    <col min="10501" max="10501" width="14.5703125" customWidth="1"/>
    <col min="10502" max="10502" width="10.28515625" customWidth="1"/>
    <col min="10503" max="10503" width="13.5703125" customWidth="1"/>
    <col min="10504" max="10504" width="9.28515625"/>
    <col min="10505" max="10505" width="14.5703125" customWidth="1"/>
    <col min="10506" max="10506" width="9.28515625"/>
    <col min="10507" max="10507" width="2.5703125" customWidth="1"/>
    <col min="10508" max="10753" width="9.28515625"/>
    <col min="10754" max="10754" width="2.42578125" customWidth="1"/>
    <col min="10755" max="10755" width="2.5703125" customWidth="1"/>
    <col min="10756" max="10756" width="9.28515625"/>
    <col min="10757" max="10757" width="14.5703125" customWidth="1"/>
    <col min="10758" max="10758" width="10.28515625" customWidth="1"/>
    <col min="10759" max="10759" width="13.5703125" customWidth="1"/>
    <col min="10760" max="10760" width="9.28515625"/>
    <col min="10761" max="10761" width="14.5703125" customWidth="1"/>
    <col min="10762" max="10762" width="9.28515625"/>
    <col min="10763" max="10763" width="2.5703125" customWidth="1"/>
    <col min="10764" max="11009" width="9.28515625"/>
    <col min="11010" max="11010" width="2.42578125" customWidth="1"/>
    <col min="11011" max="11011" width="2.5703125" customWidth="1"/>
    <col min="11012" max="11012" width="9.28515625"/>
    <col min="11013" max="11013" width="14.5703125" customWidth="1"/>
    <col min="11014" max="11014" width="10.28515625" customWidth="1"/>
    <col min="11015" max="11015" width="13.5703125" customWidth="1"/>
    <col min="11016" max="11016" width="9.28515625"/>
    <col min="11017" max="11017" width="14.5703125" customWidth="1"/>
    <col min="11018" max="11018" width="9.28515625"/>
    <col min="11019" max="11019" width="2.5703125" customWidth="1"/>
    <col min="11020" max="11265" width="9.28515625"/>
    <col min="11266" max="11266" width="2.42578125" customWidth="1"/>
    <col min="11267" max="11267" width="2.5703125" customWidth="1"/>
    <col min="11268" max="11268" width="9.28515625"/>
    <col min="11269" max="11269" width="14.5703125" customWidth="1"/>
    <col min="11270" max="11270" width="10.28515625" customWidth="1"/>
    <col min="11271" max="11271" width="13.5703125" customWidth="1"/>
    <col min="11272" max="11272" width="9.28515625"/>
    <col min="11273" max="11273" width="14.5703125" customWidth="1"/>
    <col min="11274" max="11274" width="9.28515625"/>
    <col min="11275" max="11275" width="2.5703125" customWidth="1"/>
    <col min="11276" max="11521" width="9.28515625"/>
    <col min="11522" max="11522" width="2.42578125" customWidth="1"/>
    <col min="11523" max="11523" width="2.5703125" customWidth="1"/>
    <col min="11524" max="11524" width="9.28515625"/>
    <col min="11525" max="11525" width="14.5703125" customWidth="1"/>
    <col min="11526" max="11526" width="10.28515625" customWidth="1"/>
    <col min="11527" max="11527" width="13.5703125" customWidth="1"/>
    <col min="11528" max="11528" width="9.28515625"/>
    <col min="11529" max="11529" width="14.5703125" customWidth="1"/>
    <col min="11530" max="11530" width="9.28515625"/>
    <col min="11531" max="11531" width="2.5703125" customWidth="1"/>
    <col min="11532" max="11777" width="9.28515625"/>
    <col min="11778" max="11778" width="2.42578125" customWidth="1"/>
    <col min="11779" max="11779" width="2.5703125" customWidth="1"/>
    <col min="11780" max="11780" width="9.28515625"/>
    <col min="11781" max="11781" width="14.5703125" customWidth="1"/>
    <col min="11782" max="11782" width="10.28515625" customWidth="1"/>
    <col min="11783" max="11783" width="13.5703125" customWidth="1"/>
    <col min="11784" max="11784" width="9.28515625"/>
    <col min="11785" max="11785" width="14.5703125" customWidth="1"/>
    <col min="11786" max="11786" width="9.28515625"/>
    <col min="11787" max="11787" width="2.5703125" customWidth="1"/>
    <col min="11788" max="12033" width="9.28515625"/>
    <col min="12034" max="12034" width="2.42578125" customWidth="1"/>
    <col min="12035" max="12035" width="2.5703125" customWidth="1"/>
    <col min="12036" max="12036" width="9.28515625"/>
    <col min="12037" max="12037" width="14.5703125" customWidth="1"/>
    <col min="12038" max="12038" width="10.28515625" customWidth="1"/>
    <col min="12039" max="12039" width="13.5703125" customWidth="1"/>
    <col min="12040" max="12040" width="9.28515625"/>
    <col min="12041" max="12041" width="14.5703125" customWidth="1"/>
    <col min="12042" max="12042" width="9.28515625"/>
    <col min="12043" max="12043" width="2.5703125" customWidth="1"/>
    <col min="12044" max="12289" width="9.28515625"/>
    <col min="12290" max="12290" width="2.42578125" customWidth="1"/>
    <col min="12291" max="12291" width="2.5703125" customWidth="1"/>
    <col min="12292" max="12292" width="9.28515625"/>
    <col min="12293" max="12293" width="14.5703125" customWidth="1"/>
    <col min="12294" max="12294" width="10.28515625" customWidth="1"/>
    <col min="12295" max="12295" width="13.5703125" customWidth="1"/>
    <col min="12296" max="12296" width="9.28515625"/>
    <col min="12297" max="12297" width="14.5703125" customWidth="1"/>
    <col min="12298" max="12298" width="9.28515625"/>
    <col min="12299" max="12299" width="2.5703125" customWidth="1"/>
    <col min="12300" max="12545" width="9.28515625"/>
    <col min="12546" max="12546" width="2.42578125" customWidth="1"/>
    <col min="12547" max="12547" width="2.5703125" customWidth="1"/>
    <col min="12548" max="12548" width="9.28515625"/>
    <col min="12549" max="12549" width="14.5703125" customWidth="1"/>
    <col min="12550" max="12550" width="10.28515625" customWidth="1"/>
    <col min="12551" max="12551" width="13.5703125" customWidth="1"/>
    <col min="12552" max="12552" width="9.28515625"/>
    <col min="12553" max="12553" width="14.5703125" customWidth="1"/>
    <col min="12554" max="12554" width="9.28515625"/>
    <col min="12555" max="12555" width="2.5703125" customWidth="1"/>
    <col min="12556" max="12801" width="9.28515625"/>
    <col min="12802" max="12802" width="2.42578125" customWidth="1"/>
    <col min="12803" max="12803" width="2.5703125" customWidth="1"/>
    <col min="12804" max="12804" width="9.28515625"/>
    <col min="12805" max="12805" width="14.5703125" customWidth="1"/>
    <col min="12806" max="12806" width="10.28515625" customWidth="1"/>
    <col min="12807" max="12807" width="13.5703125" customWidth="1"/>
    <col min="12808" max="12808" width="9.28515625"/>
    <col min="12809" max="12809" width="14.5703125" customWidth="1"/>
    <col min="12810" max="12810" width="9.28515625"/>
    <col min="12811" max="12811" width="2.5703125" customWidth="1"/>
    <col min="12812" max="13057" width="9.28515625"/>
    <col min="13058" max="13058" width="2.42578125" customWidth="1"/>
    <col min="13059" max="13059" width="2.5703125" customWidth="1"/>
    <col min="13060" max="13060" width="9.28515625"/>
    <col min="13061" max="13061" width="14.5703125" customWidth="1"/>
    <col min="13062" max="13062" width="10.28515625" customWidth="1"/>
    <col min="13063" max="13063" width="13.5703125" customWidth="1"/>
    <col min="13064" max="13064" width="9.28515625"/>
    <col min="13065" max="13065" width="14.5703125" customWidth="1"/>
    <col min="13066" max="13066" width="9.28515625"/>
    <col min="13067" max="13067" width="2.5703125" customWidth="1"/>
    <col min="13068" max="13313" width="9.28515625"/>
    <col min="13314" max="13314" width="2.42578125" customWidth="1"/>
    <col min="13315" max="13315" width="2.5703125" customWidth="1"/>
    <col min="13316" max="13316" width="9.28515625"/>
    <col min="13317" max="13317" width="14.5703125" customWidth="1"/>
    <col min="13318" max="13318" width="10.28515625" customWidth="1"/>
    <col min="13319" max="13319" width="13.5703125" customWidth="1"/>
    <col min="13320" max="13320" width="9.28515625"/>
    <col min="13321" max="13321" width="14.5703125" customWidth="1"/>
    <col min="13322" max="13322" width="9.28515625"/>
    <col min="13323" max="13323" width="2.5703125" customWidth="1"/>
    <col min="13324" max="13569" width="9.28515625"/>
    <col min="13570" max="13570" width="2.42578125" customWidth="1"/>
    <col min="13571" max="13571" width="2.5703125" customWidth="1"/>
    <col min="13572" max="13572" width="9.28515625"/>
    <col min="13573" max="13573" width="14.5703125" customWidth="1"/>
    <col min="13574" max="13574" width="10.28515625" customWidth="1"/>
    <col min="13575" max="13575" width="13.5703125" customWidth="1"/>
    <col min="13576" max="13576" width="9.28515625"/>
    <col min="13577" max="13577" width="14.5703125" customWidth="1"/>
    <col min="13578" max="13578" width="9.28515625"/>
    <col min="13579" max="13579" width="2.5703125" customWidth="1"/>
    <col min="13580" max="13825" width="9.28515625"/>
    <col min="13826" max="13826" width="2.42578125" customWidth="1"/>
    <col min="13827" max="13827" width="2.5703125" customWidth="1"/>
    <col min="13828" max="13828" width="9.28515625"/>
    <col min="13829" max="13829" width="14.5703125" customWidth="1"/>
    <col min="13830" max="13830" width="10.28515625" customWidth="1"/>
    <col min="13831" max="13831" width="13.5703125" customWidth="1"/>
    <col min="13832" max="13832" width="9.28515625"/>
    <col min="13833" max="13833" width="14.5703125" customWidth="1"/>
    <col min="13834" max="13834" width="9.28515625"/>
    <col min="13835" max="13835" width="2.5703125" customWidth="1"/>
    <col min="13836" max="14081" width="9.28515625"/>
    <col min="14082" max="14082" width="2.42578125" customWidth="1"/>
    <col min="14083" max="14083" width="2.5703125" customWidth="1"/>
    <col min="14084" max="14084" width="9.28515625"/>
    <col min="14085" max="14085" width="14.5703125" customWidth="1"/>
    <col min="14086" max="14086" width="10.28515625" customWidth="1"/>
    <col min="14087" max="14087" width="13.5703125" customWidth="1"/>
    <col min="14088" max="14088" width="9.28515625"/>
    <col min="14089" max="14089" width="14.5703125" customWidth="1"/>
    <col min="14090" max="14090" width="9.28515625"/>
    <col min="14091" max="14091" width="2.5703125" customWidth="1"/>
    <col min="14092" max="14337" width="9.28515625"/>
    <col min="14338" max="14338" width="2.42578125" customWidth="1"/>
    <col min="14339" max="14339" width="2.5703125" customWidth="1"/>
    <col min="14340" max="14340" width="9.28515625"/>
    <col min="14341" max="14341" width="14.5703125" customWidth="1"/>
    <col min="14342" max="14342" width="10.28515625" customWidth="1"/>
    <col min="14343" max="14343" width="13.5703125" customWidth="1"/>
    <col min="14344" max="14344" width="9.28515625"/>
    <col min="14345" max="14345" width="14.5703125" customWidth="1"/>
    <col min="14346" max="14346" width="9.28515625"/>
    <col min="14347" max="14347" width="2.5703125" customWidth="1"/>
    <col min="14348" max="14593" width="9.28515625"/>
    <col min="14594" max="14594" width="2.42578125" customWidth="1"/>
    <col min="14595" max="14595" width="2.5703125" customWidth="1"/>
    <col min="14596" max="14596" width="9.28515625"/>
    <col min="14597" max="14597" width="14.5703125" customWidth="1"/>
    <col min="14598" max="14598" width="10.28515625" customWidth="1"/>
    <col min="14599" max="14599" width="13.5703125" customWidth="1"/>
    <col min="14600" max="14600" width="9.28515625"/>
    <col min="14601" max="14601" width="14.5703125" customWidth="1"/>
    <col min="14602" max="14602" width="9.28515625"/>
    <col min="14603" max="14603" width="2.5703125" customWidth="1"/>
    <col min="14604" max="14849" width="9.28515625"/>
    <col min="14850" max="14850" width="2.42578125" customWidth="1"/>
    <col min="14851" max="14851" width="2.5703125" customWidth="1"/>
    <col min="14852" max="14852" width="9.28515625"/>
    <col min="14853" max="14853" width="14.5703125" customWidth="1"/>
    <col min="14854" max="14854" width="10.28515625" customWidth="1"/>
    <col min="14855" max="14855" width="13.5703125" customWidth="1"/>
    <col min="14856" max="14856" width="9.28515625"/>
    <col min="14857" max="14857" width="14.5703125" customWidth="1"/>
    <col min="14858" max="14858" width="9.28515625"/>
    <col min="14859" max="14859" width="2.5703125" customWidth="1"/>
    <col min="14860" max="15105" width="9.28515625"/>
    <col min="15106" max="15106" width="2.42578125" customWidth="1"/>
    <col min="15107" max="15107" width="2.5703125" customWidth="1"/>
    <col min="15108" max="15108" width="9.28515625"/>
    <col min="15109" max="15109" width="14.5703125" customWidth="1"/>
    <col min="15110" max="15110" width="10.28515625" customWidth="1"/>
    <col min="15111" max="15111" width="13.5703125" customWidth="1"/>
    <col min="15112" max="15112" width="9.28515625"/>
    <col min="15113" max="15113" width="14.5703125" customWidth="1"/>
    <col min="15114" max="15114" width="9.28515625"/>
    <col min="15115" max="15115" width="2.5703125" customWidth="1"/>
    <col min="15116" max="15361" width="9.28515625"/>
    <col min="15362" max="15362" width="2.42578125" customWidth="1"/>
    <col min="15363" max="15363" width="2.5703125" customWidth="1"/>
    <col min="15364" max="15364" width="9.28515625"/>
    <col min="15365" max="15365" width="14.5703125" customWidth="1"/>
    <col min="15366" max="15366" width="10.28515625" customWidth="1"/>
    <col min="15367" max="15367" width="13.5703125" customWidth="1"/>
    <col min="15368" max="15368" width="9.28515625"/>
    <col min="15369" max="15369" width="14.5703125" customWidth="1"/>
    <col min="15370" max="15370" width="9.28515625"/>
    <col min="15371" max="15371" width="2.5703125" customWidth="1"/>
    <col min="15372" max="15617" width="9.28515625"/>
    <col min="15618" max="15618" width="2.42578125" customWidth="1"/>
    <col min="15619" max="15619" width="2.5703125" customWidth="1"/>
    <col min="15620" max="15620" width="9.28515625"/>
    <col min="15621" max="15621" width="14.5703125" customWidth="1"/>
    <col min="15622" max="15622" width="10.28515625" customWidth="1"/>
    <col min="15623" max="15623" width="13.5703125" customWidth="1"/>
    <col min="15624" max="15624" width="9.28515625"/>
    <col min="15625" max="15625" width="14.5703125" customWidth="1"/>
    <col min="15626" max="15626" width="9.28515625"/>
    <col min="15627" max="15627" width="2.5703125" customWidth="1"/>
    <col min="15628" max="15873" width="9.28515625"/>
    <col min="15874" max="15874" width="2.42578125" customWidth="1"/>
    <col min="15875" max="15875" width="2.5703125" customWidth="1"/>
    <col min="15876" max="15876" width="9.28515625"/>
    <col min="15877" max="15877" width="14.5703125" customWidth="1"/>
    <col min="15878" max="15878" width="10.28515625" customWidth="1"/>
    <col min="15879" max="15879" width="13.5703125" customWidth="1"/>
    <col min="15880" max="15880" width="9.28515625"/>
    <col min="15881" max="15881" width="14.5703125" customWidth="1"/>
    <col min="15882" max="15882" width="9.28515625"/>
    <col min="15883" max="15883" width="2.5703125" customWidth="1"/>
    <col min="15884" max="16129" width="9.28515625"/>
    <col min="16130" max="16130" width="2.42578125" customWidth="1"/>
    <col min="16131" max="16131" width="2.5703125" customWidth="1"/>
    <col min="16132" max="16132" width="9.28515625"/>
    <col min="16133" max="16133" width="14.5703125" customWidth="1"/>
    <col min="16134" max="16134" width="10.28515625" customWidth="1"/>
    <col min="16135" max="16135" width="13.5703125" customWidth="1"/>
    <col min="16136" max="16136" width="9.28515625"/>
    <col min="16137" max="16137" width="14.5703125" customWidth="1"/>
    <col min="16138" max="16138" width="9.28515625"/>
    <col min="16139" max="16139" width="2.5703125" customWidth="1"/>
    <col min="16140" max="16384" width="9.28515625"/>
  </cols>
  <sheetData>
    <row r="1" spans="3:21" ht="53.25" customHeight="1" x14ac:dyDescent="0.25"/>
    <row r="2" spans="3:21" ht="42.75" customHeight="1" thickBot="1" x14ac:dyDescent="0.3">
      <c r="E2" s="194" t="s">
        <v>183</v>
      </c>
      <c r="F2" s="194"/>
      <c r="G2" s="194"/>
      <c r="H2" s="194"/>
      <c r="I2" s="194"/>
      <c r="J2" s="194"/>
      <c r="K2" s="194"/>
      <c r="L2" s="36"/>
    </row>
    <row r="3" spans="3:21" ht="11.25" customHeight="1" x14ac:dyDescent="0.25">
      <c r="C3" s="53"/>
      <c r="D3" s="54"/>
      <c r="E3" s="54"/>
      <c r="F3" s="54"/>
      <c r="G3" s="54"/>
      <c r="H3" s="54"/>
      <c r="I3" s="54"/>
      <c r="J3" s="54"/>
      <c r="K3" s="54"/>
      <c r="L3" s="57"/>
      <c r="M3" s="58"/>
    </row>
    <row r="4" spans="3:21" ht="11.25" customHeight="1" x14ac:dyDescent="0.25">
      <c r="C4" s="206" t="s">
        <v>178</v>
      </c>
      <c r="D4" s="207"/>
      <c r="E4" s="207"/>
      <c r="F4" s="207"/>
      <c r="G4" s="207"/>
      <c r="H4" s="207"/>
      <c r="I4" s="207"/>
      <c r="J4" s="207"/>
      <c r="K4" s="207"/>
      <c r="L4" s="207"/>
      <c r="M4" s="208"/>
    </row>
    <row r="5" spans="3:21" ht="11.25" customHeight="1" x14ac:dyDescent="0.25">
      <c r="C5" s="206"/>
      <c r="D5" s="207"/>
      <c r="E5" s="207"/>
      <c r="F5" s="207"/>
      <c r="G5" s="207"/>
      <c r="H5" s="207"/>
      <c r="I5" s="207"/>
      <c r="J5" s="207"/>
      <c r="K5" s="207"/>
      <c r="L5" s="207"/>
      <c r="M5" s="208"/>
    </row>
    <row r="6" spans="3:21" ht="11.25" customHeight="1" x14ac:dyDescent="0.25">
      <c r="C6" s="206"/>
      <c r="D6" s="207"/>
      <c r="E6" s="207"/>
      <c r="F6" s="207"/>
      <c r="G6" s="207"/>
      <c r="H6" s="207"/>
      <c r="I6" s="207"/>
      <c r="J6" s="207"/>
      <c r="K6" s="207"/>
      <c r="L6" s="207"/>
      <c r="M6" s="208"/>
    </row>
    <row r="7" spans="3:21" ht="11.25" customHeight="1" x14ac:dyDescent="0.25">
      <c r="C7" s="206"/>
      <c r="D7" s="207"/>
      <c r="E7" s="207"/>
      <c r="F7" s="207"/>
      <c r="G7" s="207"/>
      <c r="H7" s="207"/>
      <c r="I7" s="207"/>
      <c r="J7" s="207"/>
      <c r="K7" s="207"/>
      <c r="L7" s="207"/>
      <c r="M7" s="208"/>
    </row>
    <row r="8" spans="3:21" ht="11.25" customHeight="1" x14ac:dyDescent="0.25">
      <c r="C8" s="206"/>
      <c r="D8" s="207"/>
      <c r="E8" s="207"/>
      <c r="F8" s="207"/>
      <c r="G8" s="207"/>
      <c r="H8" s="207"/>
      <c r="I8" s="207"/>
      <c r="J8" s="207"/>
      <c r="K8" s="207"/>
      <c r="L8" s="207"/>
      <c r="M8" s="208"/>
    </row>
    <row r="9" spans="3:21" ht="11.25" customHeight="1" x14ac:dyDescent="0.25">
      <c r="C9" s="206"/>
      <c r="D9" s="207"/>
      <c r="E9" s="207"/>
      <c r="F9" s="207"/>
      <c r="G9" s="207"/>
      <c r="H9" s="207"/>
      <c r="I9" s="207"/>
      <c r="J9" s="207"/>
      <c r="K9" s="207"/>
      <c r="L9" s="207"/>
      <c r="M9" s="208"/>
    </row>
    <row r="10" spans="3:21" ht="57" customHeight="1" x14ac:dyDescent="0.25">
      <c r="C10" s="206"/>
      <c r="D10" s="207"/>
      <c r="E10" s="207"/>
      <c r="F10" s="207"/>
      <c r="G10" s="207"/>
      <c r="H10" s="207"/>
      <c r="I10" s="207"/>
      <c r="J10" s="207"/>
      <c r="K10" s="207"/>
      <c r="L10" s="207"/>
      <c r="M10" s="208"/>
      <c r="Q10" s="1" t="s">
        <v>119</v>
      </c>
      <c r="R10" s="1" t="s">
        <v>119</v>
      </c>
      <c r="S10" s="1" t="s">
        <v>119</v>
      </c>
      <c r="T10" s="1"/>
      <c r="U10" s="3" t="s">
        <v>119</v>
      </c>
    </row>
    <row r="11" spans="3:21" x14ac:dyDescent="0.25">
      <c r="C11" s="123"/>
      <c r="D11" s="124"/>
      <c r="E11" s="189"/>
      <c r="F11" s="189"/>
      <c r="G11" s="189"/>
      <c r="H11" s="188"/>
      <c r="I11" s="188"/>
      <c r="J11" s="188"/>
      <c r="K11" s="188"/>
      <c r="L11" s="124"/>
      <c r="M11" s="125"/>
      <c r="Q11" s="1" t="s">
        <v>6</v>
      </c>
      <c r="R11" s="1" t="s">
        <v>1</v>
      </c>
      <c r="S11" s="1" t="s">
        <v>82</v>
      </c>
      <c r="T11" s="1"/>
      <c r="U11" s="1" t="s">
        <v>99</v>
      </c>
    </row>
    <row r="12" spans="3:21" ht="18" customHeight="1" x14ac:dyDescent="0.25">
      <c r="C12" s="123"/>
      <c r="D12" s="124"/>
      <c r="E12" s="193" t="s">
        <v>181</v>
      </c>
      <c r="F12" s="193"/>
      <c r="G12" s="193"/>
      <c r="H12" s="193"/>
      <c r="I12" s="193"/>
      <c r="J12" s="193"/>
      <c r="K12" s="193"/>
      <c r="L12" s="124"/>
      <c r="M12" s="125"/>
      <c r="Q12" s="1" t="s">
        <v>4</v>
      </c>
      <c r="R12" s="1" t="s">
        <v>2</v>
      </c>
      <c r="S12" s="1" t="s">
        <v>83</v>
      </c>
      <c r="T12" s="1"/>
      <c r="U12" s="1" t="s">
        <v>130</v>
      </c>
    </row>
    <row r="13" spans="3:21" x14ac:dyDescent="0.25">
      <c r="C13" s="123"/>
      <c r="D13" s="124"/>
      <c r="E13" s="189"/>
      <c r="F13" s="189"/>
      <c r="G13" s="189"/>
      <c r="H13" s="188"/>
      <c r="I13" s="188"/>
      <c r="J13" s="188"/>
      <c r="K13" s="188"/>
      <c r="L13" s="124"/>
      <c r="M13" s="125"/>
      <c r="Q13" s="1" t="s">
        <v>5</v>
      </c>
      <c r="R13" s="1" t="s">
        <v>8</v>
      </c>
      <c r="S13" s="1" t="s">
        <v>84</v>
      </c>
      <c r="T13" s="1"/>
      <c r="U13" s="1" t="s">
        <v>100</v>
      </c>
    </row>
    <row r="14" spans="3:21" x14ac:dyDescent="0.25">
      <c r="C14" s="123"/>
      <c r="D14" s="124"/>
      <c r="E14" s="189"/>
      <c r="F14" s="189"/>
      <c r="G14" s="189"/>
      <c r="H14" s="188"/>
      <c r="I14" s="188"/>
      <c r="J14" s="188"/>
      <c r="K14" s="188"/>
      <c r="L14" s="124"/>
      <c r="M14" s="125"/>
      <c r="R14" s="1"/>
      <c r="S14" s="1"/>
      <c r="T14" s="1"/>
      <c r="U14" s="1" t="s">
        <v>101</v>
      </c>
    </row>
    <row r="15" spans="3:21" ht="16.5" customHeight="1" x14ac:dyDescent="0.25">
      <c r="C15" s="128"/>
      <c r="D15" s="129"/>
      <c r="E15" s="189"/>
      <c r="F15" s="189"/>
      <c r="G15" s="189"/>
      <c r="H15" s="188"/>
      <c r="I15" s="188"/>
      <c r="J15" s="188"/>
      <c r="K15" s="188"/>
      <c r="L15" s="129"/>
      <c r="M15" s="130"/>
      <c r="R15" s="1"/>
      <c r="S15" s="1"/>
      <c r="T15" s="1"/>
      <c r="U15" s="1" t="s">
        <v>88</v>
      </c>
    </row>
    <row r="16" spans="3:21" ht="11.25" customHeight="1" thickBot="1" x14ac:dyDescent="0.3">
      <c r="C16" s="131"/>
      <c r="D16" s="132"/>
      <c r="E16" s="132"/>
      <c r="F16" s="132"/>
      <c r="G16" s="132"/>
      <c r="H16" s="132"/>
      <c r="I16" s="132"/>
      <c r="J16" s="132"/>
      <c r="K16" s="132"/>
      <c r="L16" s="132"/>
      <c r="M16" s="133"/>
    </row>
    <row r="17" spans="3:21" ht="17.25" customHeight="1" x14ac:dyDescent="0.25">
      <c r="E17" s="21"/>
      <c r="F17" s="22"/>
      <c r="G17" s="23"/>
      <c r="H17" s="23"/>
      <c r="I17" s="23"/>
      <c r="J17" s="22"/>
      <c r="K17" s="22"/>
      <c r="L17" s="22"/>
    </row>
    <row r="18" spans="3:21" ht="15" customHeight="1" x14ac:dyDescent="0.25">
      <c r="C18" s="212" t="s">
        <v>86</v>
      </c>
      <c r="D18" s="212"/>
      <c r="E18" s="212"/>
      <c r="F18" s="212"/>
      <c r="G18" s="195"/>
      <c r="H18" s="195"/>
      <c r="I18" s="195"/>
      <c r="J18" s="195"/>
      <c r="K18" s="195"/>
      <c r="L18" s="24"/>
    </row>
    <row r="19" spans="3:21" ht="15" customHeight="1" x14ac:dyDescent="0.25">
      <c r="C19" s="212" t="s">
        <v>0</v>
      </c>
      <c r="D19" s="212"/>
      <c r="E19" s="212"/>
      <c r="F19" s="212"/>
      <c r="G19" s="205"/>
      <c r="H19" s="205"/>
      <c r="I19" s="205"/>
      <c r="J19" s="205"/>
      <c r="K19" s="205"/>
      <c r="L19" s="24"/>
    </row>
    <row r="20" spans="3:21" ht="15" customHeight="1" x14ac:dyDescent="0.25">
      <c r="C20" s="212" t="s">
        <v>179</v>
      </c>
      <c r="D20" s="212"/>
      <c r="E20" s="212"/>
      <c r="F20" s="212"/>
      <c r="G20" s="205"/>
      <c r="H20" s="205"/>
      <c r="I20" s="205"/>
      <c r="J20" s="205"/>
      <c r="K20" s="205"/>
      <c r="L20" s="24"/>
      <c r="R20" s="1"/>
      <c r="S20" s="1"/>
      <c r="T20" s="1"/>
      <c r="U20" s="1"/>
    </row>
    <row r="21" spans="3:21" ht="15" customHeight="1" x14ac:dyDescent="0.25">
      <c r="C21" s="212" t="s">
        <v>3</v>
      </c>
      <c r="D21" s="212"/>
      <c r="E21" s="212"/>
      <c r="F21" s="212"/>
      <c r="G21" s="205"/>
      <c r="H21" s="205"/>
      <c r="I21" s="205"/>
      <c r="J21" s="205"/>
      <c r="K21" s="205"/>
      <c r="L21" s="24"/>
      <c r="R21" s="1"/>
      <c r="S21" s="1"/>
      <c r="T21" s="1"/>
      <c r="U21" s="1"/>
    </row>
    <row r="22" spans="3:21" ht="15" customHeight="1" x14ac:dyDescent="0.25">
      <c r="C22" s="212" t="s">
        <v>102</v>
      </c>
      <c r="D22" s="212"/>
      <c r="E22" s="212"/>
      <c r="F22" s="212"/>
      <c r="G22" s="205"/>
      <c r="H22" s="205"/>
      <c r="I22" s="205"/>
      <c r="J22" s="205"/>
      <c r="K22" s="205"/>
      <c r="L22" s="24"/>
      <c r="R22" s="1"/>
      <c r="S22" s="1"/>
      <c r="T22" s="1"/>
      <c r="U22" s="1"/>
    </row>
    <row r="23" spans="3:21" ht="15" customHeight="1" x14ac:dyDescent="0.25">
      <c r="C23" s="212" t="s">
        <v>108</v>
      </c>
      <c r="D23" s="212"/>
      <c r="E23" s="212"/>
      <c r="F23" s="212"/>
      <c r="G23" s="205"/>
      <c r="H23" s="205"/>
      <c r="I23" s="205"/>
      <c r="J23" s="205"/>
      <c r="K23" s="205"/>
      <c r="L23" s="24"/>
      <c r="R23" s="1"/>
      <c r="S23" s="1"/>
      <c r="T23" s="1"/>
      <c r="U23" s="1"/>
    </row>
    <row r="24" spans="3:21" ht="15" customHeight="1" x14ac:dyDescent="0.25">
      <c r="C24" s="212" t="s">
        <v>116</v>
      </c>
      <c r="D24" s="212"/>
      <c r="E24" s="212"/>
      <c r="F24" s="212"/>
      <c r="G24" s="205"/>
      <c r="H24" s="205"/>
      <c r="I24" s="205"/>
      <c r="J24" s="205"/>
      <c r="K24" s="205"/>
      <c r="L24" s="24"/>
      <c r="R24" s="1"/>
      <c r="S24" s="1"/>
      <c r="T24" s="1"/>
      <c r="U24" s="1"/>
    </row>
    <row r="25" spans="3:21" ht="15" customHeight="1" x14ac:dyDescent="0.25">
      <c r="C25" s="211" t="s">
        <v>17</v>
      </c>
      <c r="D25" s="211"/>
      <c r="E25" s="211"/>
      <c r="F25" s="211"/>
      <c r="G25" s="210"/>
      <c r="H25" s="210"/>
      <c r="I25" s="210"/>
      <c r="J25" s="210"/>
      <c r="K25" s="210"/>
      <c r="L25" s="24"/>
      <c r="R25" s="1"/>
      <c r="S25" s="1"/>
      <c r="T25" s="1"/>
      <c r="U25" s="1"/>
    </row>
    <row r="26" spans="3:21" ht="15" customHeight="1" x14ac:dyDescent="0.25">
      <c r="C26" s="211" t="s">
        <v>89</v>
      </c>
      <c r="D26" s="211"/>
      <c r="E26" s="211"/>
      <c r="F26" s="211"/>
      <c r="G26" s="205"/>
      <c r="H26" s="205"/>
      <c r="I26" s="205"/>
      <c r="J26" s="205"/>
      <c r="K26" s="205"/>
      <c r="L26" s="24"/>
      <c r="R26" s="1"/>
      <c r="S26" s="1"/>
      <c r="T26" s="1"/>
      <c r="U26" s="1"/>
    </row>
    <row r="27" spans="3:21" ht="6" customHeight="1" x14ac:dyDescent="0.25">
      <c r="E27" s="24"/>
      <c r="F27" s="24"/>
      <c r="L27" s="24"/>
      <c r="R27" s="1"/>
      <c r="S27" s="1"/>
      <c r="T27" s="1"/>
      <c r="U27" s="1"/>
    </row>
    <row r="28" spans="3:21" ht="21.75" customHeight="1" x14ac:dyDescent="0.25">
      <c r="C28" s="209" t="s">
        <v>98</v>
      </c>
      <c r="D28" s="209"/>
      <c r="E28" s="209"/>
      <c r="F28" s="209"/>
      <c r="G28" s="209"/>
      <c r="H28" s="209"/>
      <c r="I28" s="209"/>
      <c r="J28" s="209"/>
      <c r="K28" s="209"/>
      <c r="L28" s="209"/>
      <c r="M28" s="209"/>
      <c r="Q28" s="1"/>
      <c r="R28" s="1"/>
      <c r="S28" s="1"/>
      <c r="T28" s="1"/>
      <c r="U28" s="1"/>
    </row>
    <row r="29" spans="3:21" ht="6.75" customHeight="1" thickBot="1" x14ac:dyDescent="0.3">
      <c r="E29" s="43"/>
      <c r="F29" s="44"/>
      <c r="G29" s="44"/>
      <c r="H29" s="44"/>
      <c r="I29" s="44"/>
      <c r="J29" s="44"/>
      <c r="K29" s="43"/>
      <c r="L29" s="25"/>
      <c r="Q29" s="1"/>
      <c r="R29" s="1"/>
      <c r="S29" s="1"/>
      <c r="T29" s="1"/>
      <c r="U29" s="1"/>
    </row>
    <row r="30" spans="3:21" ht="15.75" customHeight="1" thickTop="1" x14ac:dyDescent="0.25">
      <c r="E30" s="196" t="s">
        <v>99</v>
      </c>
      <c r="F30" s="197"/>
      <c r="G30" s="198"/>
      <c r="H30" s="25"/>
      <c r="I30" s="196" t="s">
        <v>131</v>
      </c>
      <c r="J30" s="197"/>
      <c r="K30" s="198"/>
      <c r="L30" s="37"/>
      <c r="S30" s="1"/>
      <c r="T30" s="1"/>
      <c r="U30" s="1"/>
    </row>
    <row r="31" spans="3:21" ht="15" customHeight="1" x14ac:dyDescent="0.25">
      <c r="E31" s="199"/>
      <c r="F31" s="200"/>
      <c r="G31" s="201"/>
      <c r="H31" s="25"/>
      <c r="I31" s="199"/>
      <c r="J31" s="200"/>
      <c r="K31" s="201"/>
      <c r="L31" s="37"/>
      <c r="M31" t="s">
        <v>31</v>
      </c>
    </row>
    <row r="32" spans="3:21" ht="15" customHeight="1" x14ac:dyDescent="0.25">
      <c r="E32" s="199"/>
      <c r="F32" s="200"/>
      <c r="G32" s="201"/>
      <c r="H32" s="25"/>
      <c r="I32" s="199"/>
      <c r="J32" s="200"/>
      <c r="K32" s="201"/>
      <c r="L32" s="37"/>
    </row>
    <row r="33" spans="5:12" ht="15" customHeight="1" x14ac:dyDescent="0.25">
      <c r="E33" s="199"/>
      <c r="F33" s="200"/>
      <c r="G33" s="201"/>
      <c r="H33" s="25"/>
      <c r="I33" s="199"/>
      <c r="J33" s="200"/>
      <c r="K33" s="201"/>
      <c r="L33" s="37"/>
    </row>
    <row r="34" spans="5:12" ht="15.75" customHeight="1" thickBot="1" x14ac:dyDescent="0.3">
      <c r="E34" s="202"/>
      <c r="F34" s="203"/>
      <c r="G34" s="204"/>
      <c r="H34" s="25"/>
      <c r="I34" s="202"/>
      <c r="J34" s="203"/>
      <c r="K34" s="204"/>
      <c r="L34" s="37"/>
    </row>
    <row r="35" spans="5:12" ht="16.5" thickTop="1" thickBot="1" x14ac:dyDescent="0.3">
      <c r="I35" s="25"/>
      <c r="J35" s="25"/>
      <c r="K35" s="25"/>
      <c r="L35" s="25"/>
    </row>
    <row r="36" spans="5:12" ht="15.75" customHeight="1" thickTop="1" x14ac:dyDescent="0.25">
      <c r="E36" s="196" t="s">
        <v>100</v>
      </c>
      <c r="F36" s="197"/>
      <c r="G36" s="198"/>
      <c r="H36" s="25"/>
      <c r="I36" s="196" t="s">
        <v>175</v>
      </c>
      <c r="J36" s="197"/>
      <c r="K36" s="198"/>
    </row>
    <row r="37" spans="5:12" ht="15.75" customHeight="1" x14ac:dyDescent="0.25">
      <c r="E37" s="199"/>
      <c r="F37" s="200"/>
      <c r="G37" s="201"/>
      <c r="I37" s="199"/>
      <c r="J37" s="200"/>
      <c r="K37" s="201"/>
      <c r="L37" s="37"/>
    </row>
    <row r="38" spans="5:12" ht="15" customHeight="1" x14ac:dyDescent="0.25">
      <c r="E38" s="199"/>
      <c r="F38" s="200"/>
      <c r="G38" s="201"/>
      <c r="I38" s="199"/>
      <c r="J38" s="200"/>
      <c r="K38" s="201"/>
      <c r="L38" s="37"/>
    </row>
    <row r="39" spans="5:12" ht="15" customHeight="1" x14ac:dyDescent="0.25">
      <c r="E39" s="199"/>
      <c r="F39" s="200"/>
      <c r="G39" s="201"/>
      <c r="I39" s="199"/>
      <c r="J39" s="200"/>
      <c r="K39" s="201"/>
      <c r="L39" s="37"/>
    </row>
    <row r="40" spans="5:12" ht="15" customHeight="1" thickBot="1" x14ac:dyDescent="0.3">
      <c r="E40" s="202"/>
      <c r="F40" s="203"/>
      <c r="G40" s="204"/>
      <c r="I40" s="202"/>
      <c r="J40" s="203"/>
      <c r="K40" s="204"/>
      <c r="L40" s="37"/>
    </row>
    <row r="41" spans="5:12" ht="15.75" customHeight="1" thickTop="1" thickBot="1" x14ac:dyDescent="0.3">
      <c r="L41" s="37"/>
    </row>
    <row r="42" spans="5:12" ht="15.75" customHeight="1" thickTop="1" x14ac:dyDescent="0.25">
      <c r="E42" s="196" t="s">
        <v>88</v>
      </c>
      <c r="F42" s="197"/>
      <c r="G42" s="198"/>
      <c r="H42" s="25"/>
      <c r="I42" s="196" t="s">
        <v>185</v>
      </c>
      <c r="J42" s="197"/>
      <c r="K42" s="198"/>
      <c r="L42" s="25"/>
    </row>
    <row r="43" spans="5:12" ht="14.65" customHeight="1" x14ac:dyDescent="0.25">
      <c r="E43" s="199"/>
      <c r="F43" s="200"/>
      <c r="G43" s="201"/>
      <c r="H43" s="25"/>
      <c r="I43" s="199"/>
      <c r="J43" s="200"/>
      <c r="K43" s="201"/>
      <c r="L43" s="25"/>
    </row>
    <row r="44" spans="5:12" ht="15.75" customHeight="1" x14ac:dyDescent="0.25">
      <c r="E44" s="199"/>
      <c r="F44" s="200"/>
      <c r="G44" s="201"/>
      <c r="H44" s="25"/>
      <c r="I44" s="199"/>
      <c r="J44" s="200"/>
      <c r="K44" s="201"/>
      <c r="L44" s="38"/>
    </row>
    <row r="45" spans="5:12" ht="15" customHeight="1" x14ac:dyDescent="0.25">
      <c r="E45" s="199"/>
      <c r="F45" s="200"/>
      <c r="G45" s="201"/>
      <c r="H45" s="25"/>
      <c r="I45" s="199"/>
      <c r="J45" s="200"/>
      <c r="K45" s="201"/>
      <c r="L45" s="38"/>
    </row>
    <row r="46" spans="5:12" ht="15" customHeight="1" thickBot="1" x14ac:dyDescent="0.3">
      <c r="E46" s="202"/>
      <c r="F46" s="203"/>
      <c r="G46" s="204"/>
      <c r="H46" s="25"/>
      <c r="I46" s="202"/>
      <c r="J46" s="203"/>
      <c r="K46" s="204"/>
      <c r="L46" s="38"/>
    </row>
    <row r="47" spans="5:12" ht="15" customHeight="1" thickTop="1" x14ac:dyDescent="0.25">
      <c r="H47" s="25"/>
      <c r="L47" s="38"/>
    </row>
    <row r="48" spans="5:12" ht="15.75" customHeight="1" x14ac:dyDescent="0.25">
      <c r="H48" s="25"/>
      <c r="L48" s="38"/>
    </row>
    <row r="49" spans="4:12" x14ac:dyDescent="0.25">
      <c r="D49" t="s">
        <v>186</v>
      </c>
      <c r="E49" s="25"/>
      <c r="F49" s="25"/>
      <c r="G49" s="25"/>
      <c r="H49" s="25"/>
      <c r="I49" s="25"/>
      <c r="J49" s="25"/>
      <c r="K49" s="25"/>
      <c r="L49" s="25"/>
    </row>
    <row r="50" spans="4:12" x14ac:dyDescent="0.25">
      <c r="E50" s="25"/>
      <c r="F50" s="25"/>
      <c r="G50" s="25"/>
      <c r="H50" s="25"/>
      <c r="I50" s="25"/>
      <c r="J50" s="25"/>
      <c r="K50" s="25"/>
      <c r="L50" s="25"/>
    </row>
    <row r="51" spans="4:12" x14ac:dyDescent="0.25">
      <c r="E51" s="25"/>
      <c r="F51" s="25"/>
      <c r="G51" s="25"/>
      <c r="H51" s="25"/>
      <c r="I51" s="25"/>
      <c r="J51" s="25"/>
      <c r="K51" s="25"/>
      <c r="L51" s="25"/>
    </row>
    <row r="52" spans="4:12" x14ac:dyDescent="0.25">
      <c r="L52" s="39"/>
    </row>
    <row r="54" spans="4:12" x14ac:dyDescent="0.25">
      <c r="G54" s="26"/>
    </row>
  </sheetData>
  <mergeCells count="28">
    <mergeCell ref="C28:M28"/>
    <mergeCell ref="G25:K25"/>
    <mergeCell ref="C26:F26"/>
    <mergeCell ref="C25:F25"/>
    <mergeCell ref="C18:F18"/>
    <mergeCell ref="C19:F19"/>
    <mergeCell ref="C20:F20"/>
    <mergeCell ref="C21:F21"/>
    <mergeCell ref="C22:F22"/>
    <mergeCell ref="C23:F23"/>
    <mergeCell ref="C24:F24"/>
    <mergeCell ref="G19:K19"/>
    <mergeCell ref="E12:K12"/>
    <mergeCell ref="E2:K2"/>
    <mergeCell ref="G18:K18"/>
    <mergeCell ref="I42:K46"/>
    <mergeCell ref="G20:K20"/>
    <mergeCell ref="I36:K40"/>
    <mergeCell ref="E30:G34"/>
    <mergeCell ref="E42:G46"/>
    <mergeCell ref="I30:K34"/>
    <mergeCell ref="E36:G40"/>
    <mergeCell ref="G22:K22"/>
    <mergeCell ref="G23:K23"/>
    <mergeCell ref="G24:K24"/>
    <mergeCell ref="G21:K21"/>
    <mergeCell ref="G26:K26"/>
    <mergeCell ref="C4:M10"/>
  </mergeCells>
  <conditionalFormatting sqref="G19">
    <cfRule type="cellIs" dxfId="51" priority="4" stopIfTrue="1" operator="equal">
      <formula>"'----------------------------------------------------"</formula>
    </cfRule>
  </conditionalFormatting>
  <conditionalFormatting sqref="G18">
    <cfRule type="cellIs" dxfId="50" priority="3" stopIfTrue="1" operator="equal">
      <formula>"'----------------------------------------------------"</formula>
    </cfRule>
  </conditionalFormatting>
  <dataValidations count="5">
    <dataValidation type="list" allowBlank="1" showInputMessage="1" showErrorMessage="1" sqref="WVN983066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G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G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G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G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G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G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G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G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G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G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G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G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G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G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G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xr:uid="{00000000-0002-0000-0000-000000000000}">
      <formula1>HCODE</formula1>
    </dataValidation>
    <dataValidation allowBlank="1" showInputMessage="1" showErrorMessage="1" promptTitle="Action" prompt="Please include the number of clinical sessions normally provided, per week, for the absent GP." sqref="G24:K24" xr:uid="{00000000-0002-0000-0000-000001000000}"/>
    <dataValidation allowBlank="1" showErrorMessage="1" promptTitle="Action" prompt="Please include the number of clinical sessions normally provided, per week, for the absent GP." sqref="G25:K26" xr:uid="{00000000-0002-0000-0000-000002000000}"/>
    <dataValidation type="list" allowBlank="1" showInputMessage="1" showErrorMessage="1" sqref="G22:K22" xr:uid="{00000000-0002-0000-0000-000003000000}">
      <formula1>$U$10:$U$15</formula1>
    </dataValidation>
    <dataValidation type="list" allowBlank="1" showInputMessage="1" showErrorMessage="1" sqref="G21:K21" xr:uid="{00000000-0002-0000-0000-000004000000}">
      <formula1>$Q$10:$Q$13</formula1>
    </dataValidation>
  </dataValidations>
  <hyperlinks>
    <hyperlink ref="E30:G34" location="Maternity!A1" display="Maternity Leave" xr:uid="{00000000-0004-0000-0000-000000000000}"/>
    <hyperlink ref="E42:G46" location="Suspension!A1" display="Suspension Payments" xr:uid="{00000000-0004-0000-0000-000001000000}"/>
    <hyperlink ref="I36:K40" location="Sick!A1" display="Sick Leave &amp; Phased Return" xr:uid="{00000000-0004-0000-0000-000002000000}"/>
    <hyperlink ref="I30:K34" location="'Paternity~Special'!Print_Area" display="Paternity or Special Leave" xr:uid="{00000000-0004-0000-0000-000003000000}"/>
    <hyperlink ref="E36:G40" location="Adoptive!A1" display="Adoptive Leave" xr:uid="{00000000-0004-0000-0000-000004000000}"/>
    <hyperlink ref="E12" r:id="rId1" xr:uid="{00000000-0004-0000-0000-000005000000}"/>
    <hyperlink ref="I42:K46" location="'The NEL Policy'!A1" display="Sick Leave &amp; Phased Return" xr:uid="{6C9168F7-BD73-41B2-A45D-FD447A7B5B28}"/>
  </hyperlinks>
  <pageMargins left="0.70866141732283472" right="0.70866141732283472" top="0.74803149606299213" bottom="0.74803149606299213" header="0.31496062992125984" footer="0.31496062992125984"/>
  <pageSetup paperSize="9" scale="67"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3:N30"/>
  <sheetViews>
    <sheetView showGridLines="0" showRowColHeaders="0" topLeftCell="A13" zoomScaleNormal="100" zoomScaleSheetLayoutView="100" workbookViewId="0">
      <selection activeCell="C14" sqref="C14"/>
    </sheetView>
  </sheetViews>
  <sheetFormatPr defaultColWidth="9.28515625" defaultRowHeight="12.75" x14ac:dyDescent="0.2"/>
  <cols>
    <col min="1" max="1" width="3.5703125" style="1" customWidth="1"/>
    <col min="2" max="2" width="60.42578125" style="1" customWidth="1"/>
    <col min="3" max="3" width="42.42578125" style="2" customWidth="1"/>
    <col min="4" max="4" width="3.5703125" style="1" customWidth="1"/>
    <col min="5" max="5" width="29" style="1" customWidth="1"/>
    <col min="6" max="6" width="9.28515625" style="1"/>
    <col min="7" max="7" width="10.7109375" style="1" customWidth="1"/>
    <col min="8" max="12" width="9.28515625" style="1" hidden="1" customWidth="1"/>
    <col min="13" max="15" width="9.28515625" style="1" customWidth="1"/>
    <col min="16" max="16384" width="9.28515625" style="1"/>
  </cols>
  <sheetData>
    <row r="3" spans="2:12" ht="15.75" x14ac:dyDescent="0.25">
      <c r="B3" s="59" t="s">
        <v>184</v>
      </c>
      <c r="C3" s="1"/>
    </row>
    <row r="4" spans="2:12" ht="15" x14ac:dyDescent="0.25">
      <c r="B4" s="60" t="s">
        <v>99</v>
      </c>
    </row>
    <row r="5" spans="2:12" ht="13.5" thickBot="1" x14ac:dyDescent="0.25">
      <c r="B5" s="61"/>
    </row>
    <row r="6" spans="2:12" ht="24" customHeight="1" thickBot="1" x14ac:dyDescent="0.25">
      <c r="B6" s="213" t="s">
        <v>21</v>
      </c>
      <c r="C6" s="214"/>
      <c r="E6" s="134" t="s">
        <v>180</v>
      </c>
      <c r="H6" s="1" t="s">
        <v>119</v>
      </c>
      <c r="I6" s="1" t="s">
        <v>119</v>
      </c>
      <c r="J6" s="1" t="s">
        <v>119</v>
      </c>
      <c r="K6" s="1" t="s">
        <v>119</v>
      </c>
      <c r="L6" s="1" t="s">
        <v>119</v>
      </c>
    </row>
    <row r="7" spans="2:12" x14ac:dyDescent="0.2">
      <c r="B7" s="62" t="s">
        <v>86</v>
      </c>
      <c r="C7" s="52">
        <f>PrC</f>
        <v>0</v>
      </c>
      <c r="E7" s="46"/>
      <c r="H7" s="1" t="s">
        <v>6</v>
      </c>
      <c r="I7" s="1" t="s">
        <v>118</v>
      </c>
      <c r="J7" s="1" t="s">
        <v>19</v>
      </c>
      <c r="K7" s="1" t="s">
        <v>82</v>
      </c>
      <c r="L7" s="1" t="s">
        <v>1</v>
      </c>
    </row>
    <row r="8" spans="2:12" x14ac:dyDescent="0.2">
      <c r="B8" s="62" t="s">
        <v>0</v>
      </c>
      <c r="C8" s="52">
        <f>PrN</f>
        <v>0</v>
      </c>
      <c r="E8" s="46"/>
      <c r="H8" s="1" t="s">
        <v>4</v>
      </c>
      <c r="I8" s="1" t="s">
        <v>121</v>
      </c>
      <c r="J8" s="1" t="s">
        <v>20</v>
      </c>
      <c r="K8" s="1" t="s">
        <v>141</v>
      </c>
      <c r="L8" s="1" t="s">
        <v>2</v>
      </c>
    </row>
    <row r="9" spans="2:12" x14ac:dyDescent="0.2">
      <c r="B9" s="62" t="s">
        <v>179</v>
      </c>
      <c r="C9" s="52">
        <f>PrCCG</f>
        <v>0</v>
      </c>
      <c r="E9" s="46"/>
      <c r="H9" s="1" t="s">
        <v>5</v>
      </c>
      <c r="I9" s="1" t="s">
        <v>8</v>
      </c>
      <c r="K9" s="1" t="s">
        <v>83</v>
      </c>
      <c r="L9" s="1" t="s">
        <v>8</v>
      </c>
    </row>
    <row r="10" spans="2:12" ht="12.75" customHeight="1" x14ac:dyDescent="0.2">
      <c r="B10" s="62" t="s">
        <v>3</v>
      </c>
      <c r="C10" s="52">
        <f>ContractType</f>
        <v>0</v>
      </c>
      <c r="E10" s="46"/>
      <c r="H10" s="3"/>
      <c r="K10" s="1" t="s">
        <v>84</v>
      </c>
    </row>
    <row r="11" spans="2:12" ht="12.75" customHeight="1" x14ac:dyDescent="0.2">
      <c r="B11" s="62" t="s">
        <v>110</v>
      </c>
      <c r="C11" s="52">
        <f>GPonLeave</f>
        <v>0</v>
      </c>
      <c r="E11" s="46"/>
    </row>
    <row r="12" spans="2:12" ht="12.75" customHeight="1" x14ac:dyDescent="0.2">
      <c r="B12" s="62" t="s">
        <v>92</v>
      </c>
      <c r="C12" s="52">
        <f>Sessions</f>
        <v>0</v>
      </c>
      <c r="E12" s="46"/>
    </row>
    <row r="13" spans="2:12" ht="12.75" customHeight="1" x14ac:dyDescent="0.2">
      <c r="B13" s="62" t="s">
        <v>17</v>
      </c>
      <c r="C13" s="52">
        <f>ContactNo</f>
        <v>0</v>
      </c>
      <c r="E13" s="46"/>
    </row>
    <row r="14" spans="2:12" ht="14.25" customHeight="1" x14ac:dyDescent="0.25">
      <c r="B14" s="62" t="s">
        <v>89</v>
      </c>
      <c r="C14" s="52">
        <f>Name</f>
        <v>0</v>
      </c>
      <c r="E14" s="46"/>
      <c r="H14" s="63" t="s">
        <v>91</v>
      </c>
    </row>
    <row r="15" spans="2:12" ht="43.5" customHeight="1" thickBot="1" x14ac:dyDescent="0.25">
      <c r="B15" s="215"/>
      <c r="C15" s="216"/>
      <c r="E15" s="135" t="s">
        <v>119</v>
      </c>
    </row>
    <row r="16" spans="2:12" ht="13.5" thickBot="1" x14ac:dyDescent="0.25"/>
    <row r="17" spans="2:14" ht="24" customHeight="1" thickBot="1" x14ac:dyDescent="0.25">
      <c r="B17" s="217" t="s">
        <v>99</v>
      </c>
      <c r="C17" s="218"/>
      <c r="E17" s="134" t="s">
        <v>180</v>
      </c>
    </row>
    <row r="18" spans="2:14" s="63" customFormat="1" ht="3.75" customHeight="1" thickBot="1" x14ac:dyDescent="0.3">
      <c r="E18" s="64"/>
    </row>
    <row r="19" spans="2:14" ht="15" customHeight="1" x14ac:dyDescent="0.2">
      <c r="B19" s="219" t="s">
        <v>120</v>
      </c>
      <c r="C19" s="220"/>
      <c r="E19" s="46"/>
    </row>
    <row r="20" spans="2:14" ht="15.75" thickBot="1" x14ac:dyDescent="0.3">
      <c r="B20" s="221"/>
      <c r="C20" s="222"/>
      <c r="E20" s="46"/>
      <c r="F20" s="63"/>
      <c r="G20" s="63"/>
      <c r="H20" s="63"/>
      <c r="I20" s="63"/>
    </row>
    <row r="21" spans="2:14" ht="15" x14ac:dyDescent="0.25">
      <c r="B21" s="65" t="s">
        <v>9</v>
      </c>
      <c r="C21" s="33" t="s">
        <v>119</v>
      </c>
      <c r="E21" s="136" t="s">
        <v>119</v>
      </c>
      <c r="F21" s="63"/>
      <c r="G21" s="63"/>
      <c r="H21" s="63"/>
      <c r="I21" s="63"/>
    </row>
    <row r="22" spans="2:14" ht="25.5" x14ac:dyDescent="0.25">
      <c r="B22" s="66" t="s">
        <v>127</v>
      </c>
      <c r="C22" s="28" t="s">
        <v>119</v>
      </c>
      <c r="E22" s="136" t="s">
        <v>119</v>
      </c>
      <c r="F22" s="63"/>
      <c r="G22" s="63"/>
      <c r="H22" s="63"/>
      <c r="I22" s="63"/>
    </row>
    <row r="23" spans="2:14" ht="15" x14ac:dyDescent="0.25">
      <c r="B23" s="67" t="s">
        <v>12</v>
      </c>
      <c r="C23" s="68"/>
      <c r="E23" s="46"/>
    </row>
    <row r="24" spans="2:14" x14ac:dyDescent="0.2">
      <c r="B24" s="65" t="s">
        <v>16</v>
      </c>
      <c r="C24" s="41"/>
      <c r="E24" s="136" t="s">
        <v>119</v>
      </c>
    </row>
    <row r="25" spans="2:14" x14ac:dyDescent="0.2">
      <c r="B25" s="65" t="s">
        <v>95</v>
      </c>
      <c r="C25" s="41"/>
      <c r="E25" s="136" t="s">
        <v>119</v>
      </c>
    </row>
    <row r="26" spans="2:14" x14ac:dyDescent="0.2">
      <c r="B26" s="69"/>
      <c r="C26" s="70"/>
      <c r="E26" s="46"/>
    </row>
    <row r="27" spans="2:14" x14ac:dyDescent="0.2">
      <c r="B27" s="71" t="s">
        <v>7</v>
      </c>
      <c r="C27" s="70"/>
      <c r="E27" s="46"/>
    </row>
    <row r="28" spans="2:14" ht="25.5" x14ac:dyDescent="0.2">
      <c r="B28" s="72" t="s">
        <v>125</v>
      </c>
      <c r="C28" s="28" t="s">
        <v>119</v>
      </c>
      <c r="E28" s="136" t="s">
        <v>119</v>
      </c>
    </row>
    <row r="29" spans="2:14" x14ac:dyDescent="0.2">
      <c r="B29" s="72" t="s">
        <v>90</v>
      </c>
      <c r="C29" s="29" t="s">
        <v>119</v>
      </c>
      <c r="E29" s="136" t="s">
        <v>119</v>
      </c>
    </row>
    <row r="30" spans="2:14" ht="53.1" customHeight="1" thickBot="1" x14ac:dyDescent="0.25">
      <c r="B30" s="73" t="str">
        <f>IF(C29=$K$9,$H$14,(IF(C29=$K$7,$H$14,"")))</f>
        <v/>
      </c>
      <c r="C30" s="42"/>
      <c r="E30" s="135" t="s">
        <v>119</v>
      </c>
      <c r="F30" s="79"/>
      <c r="G30" s="80"/>
      <c r="H30" s="80"/>
      <c r="I30" s="80"/>
      <c r="J30" s="80"/>
      <c r="K30" s="80"/>
      <c r="L30" s="80"/>
      <c r="M30" s="80"/>
      <c r="N30" s="80"/>
    </row>
  </sheetData>
  <mergeCells count="4">
    <mergeCell ref="B6:C6"/>
    <mergeCell ref="B15:C15"/>
    <mergeCell ref="B17:C17"/>
    <mergeCell ref="B19:C20"/>
  </mergeCells>
  <dataValidations count="4">
    <dataValidation type="list" allowBlank="1" showInputMessage="1" showErrorMessage="1" sqref="C21:C22" xr:uid="{00000000-0002-0000-0100-000000000000}">
      <formula1>$I$6:$I$9</formula1>
    </dataValidation>
    <dataValidation type="list" allowBlank="1" showInputMessage="1" showErrorMessage="1" sqref="C28" xr:uid="{00000000-0002-0000-0100-000001000000}">
      <formula1>$J$6:$J$9</formula1>
    </dataValidation>
    <dataValidation type="list" allowBlank="1" showInputMessage="1" showErrorMessage="1" promptTitle="ACTION" prompt="_x000a_NHS England Commissioners to review the adjacent cells and validate the information by stating Y/N" sqref="E15 E21:E22 E28:E30 E24:E25" xr:uid="{00000000-0002-0000-0100-000002000000}">
      <formula1>$L$6:$L$9</formula1>
    </dataValidation>
    <dataValidation type="list" allowBlank="1" showInputMessage="1" showErrorMessage="1" sqref="C29" xr:uid="{00000000-0002-0000-0100-000003000000}">
      <formula1>$K$6:$K$10</formula1>
    </dataValidation>
  </dataValidations>
  <pageMargins left="0" right="0" top="0" bottom="0" header="0" footer="0"/>
  <pageSetup paperSize="9" scale="56" fitToHeight="2" orientation="portrait" r:id="rId1"/>
  <ignoredErrors>
    <ignoredError sqref="B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1</xdr:col>
                    <xdr:colOff>114300</xdr:colOff>
                    <xdr:row>13</xdr:row>
                    <xdr:rowOff>171450</xdr:rowOff>
                  </from>
                  <to>
                    <xdr:col>2</xdr:col>
                    <xdr:colOff>2667000</xdr:colOff>
                    <xdr:row>15</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date" operator="greaterThanOrEqual" allowBlank="1" showInputMessage="1" showErrorMessage="1" errorTitle="Invalid Date Entered" error="Please enter the date in format _x000a_dd/mm/yyyy only." prompt="Please ensure you include the date in the following format DD/MM/YYYY" xr:uid="{00000000-0002-0000-0100-000004000000}">
          <x14:formula1>
            <xm:f>'~Finance (TO BE USED BY NEL PC)'!K17</xm:f>
          </x14:formula1>
          <xm:sqref>C25</xm:sqref>
        </x14:dataValidation>
        <x14:dataValidation type="date" operator="greaterThanOrEqual" allowBlank="1" showInputMessage="1" showErrorMessage="1" errorTitle="Invalid Date Entered" error="Please enter the date in format _x000a_dd/mm/yyyy only." prompt="Please ensure you include the date in the following format DD/MM/YYYY" xr:uid="{00000000-0002-0000-0100-000005000000}">
          <x14:formula1>
            <xm:f>'~Finance (TO BE USED BY NEL PC)'!K17</xm:f>
          </x14:formula1>
          <xm:sqref>C24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32"/>
  <sheetViews>
    <sheetView showGridLines="0" showRowColHeaders="0" zoomScaleNormal="100" zoomScaleSheetLayoutView="100" workbookViewId="0">
      <selection activeCell="B3" sqref="B3"/>
    </sheetView>
  </sheetViews>
  <sheetFormatPr defaultColWidth="9.28515625" defaultRowHeight="12.75" x14ac:dyDescent="0.2"/>
  <cols>
    <col min="1" max="1" width="3.5703125" style="4" customWidth="1"/>
    <col min="2" max="2" width="60.42578125" style="4" customWidth="1"/>
    <col min="3" max="3" width="42.42578125" style="2" customWidth="1"/>
    <col min="4" max="4" width="3.5703125" style="4" customWidth="1"/>
    <col min="5" max="5" width="29" style="1" customWidth="1"/>
    <col min="6" max="6" width="9.28515625" style="1"/>
    <col min="7" max="7" width="9.7109375" style="1" customWidth="1"/>
    <col min="8" max="12" width="9.28515625" style="1" hidden="1" customWidth="1"/>
    <col min="13" max="14" width="9.28515625" style="1" customWidth="1"/>
    <col min="15" max="16384" width="9.28515625" style="1"/>
  </cols>
  <sheetData>
    <row r="1" spans="2:12" x14ac:dyDescent="0.2">
      <c r="C1" s="12"/>
    </row>
    <row r="2" spans="2:12" x14ac:dyDescent="0.2">
      <c r="C2" s="12"/>
    </row>
    <row r="3" spans="2:12" ht="15.75" x14ac:dyDescent="0.25">
      <c r="B3" s="59" t="s">
        <v>184</v>
      </c>
      <c r="C3" s="4"/>
    </row>
    <row r="4" spans="2:12" ht="15" x14ac:dyDescent="0.25">
      <c r="B4" s="50" t="s">
        <v>131</v>
      </c>
      <c r="C4" s="12"/>
    </row>
    <row r="5" spans="2:12" ht="13.5" thickBot="1" x14ac:dyDescent="0.25">
      <c r="B5" s="5"/>
      <c r="C5" s="12"/>
    </row>
    <row r="6" spans="2:12" ht="24" customHeight="1" thickBot="1" x14ac:dyDescent="0.25">
      <c r="B6" s="213" t="s">
        <v>21</v>
      </c>
      <c r="C6" s="214"/>
      <c r="E6" s="134" t="s">
        <v>180</v>
      </c>
      <c r="H6" s="1" t="s">
        <v>119</v>
      </c>
      <c r="I6" s="1" t="s">
        <v>119</v>
      </c>
      <c r="J6" s="1" t="s">
        <v>119</v>
      </c>
      <c r="K6" s="1" t="s">
        <v>119</v>
      </c>
      <c r="L6" s="1" t="s">
        <v>119</v>
      </c>
    </row>
    <row r="7" spans="2:12" x14ac:dyDescent="0.2">
      <c r="B7" s="6" t="s">
        <v>86</v>
      </c>
      <c r="C7" s="51">
        <f>PrC</f>
        <v>0</v>
      </c>
      <c r="E7" s="46"/>
      <c r="H7" s="1" t="s">
        <v>6</v>
      </c>
      <c r="I7" s="1" t="s">
        <v>118</v>
      </c>
      <c r="J7" s="1" t="s">
        <v>19</v>
      </c>
      <c r="K7" s="1" t="s">
        <v>82</v>
      </c>
      <c r="L7" s="1" t="s">
        <v>1</v>
      </c>
    </row>
    <row r="8" spans="2:12" x14ac:dyDescent="0.2">
      <c r="B8" s="6" t="s">
        <v>0</v>
      </c>
      <c r="C8" s="51">
        <f>PrN</f>
        <v>0</v>
      </c>
      <c r="E8" s="46"/>
      <c r="H8" s="1" t="s">
        <v>4</v>
      </c>
      <c r="I8" s="1" t="s">
        <v>121</v>
      </c>
      <c r="J8" s="1" t="s">
        <v>20</v>
      </c>
      <c r="K8" s="1" t="s">
        <v>141</v>
      </c>
      <c r="L8" s="1" t="s">
        <v>2</v>
      </c>
    </row>
    <row r="9" spans="2:12" x14ac:dyDescent="0.2">
      <c r="B9" s="62" t="s">
        <v>179</v>
      </c>
      <c r="C9" s="51">
        <f>PrCCG</f>
        <v>0</v>
      </c>
      <c r="E9" s="46"/>
      <c r="H9" s="1" t="s">
        <v>5</v>
      </c>
      <c r="I9" s="1" t="s">
        <v>8</v>
      </c>
      <c r="K9" s="1" t="s">
        <v>83</v>
      </c>
      <c r="L9" s="1" t="s">
        <v>8</v>
      </c>
    </row>
    <row r="10" spans="2:12" ht="12.75" customHeight="1" x14ac:dyDescent="0.2">
      <c r="B10" s="6" t="s">
        <v>3</v>
      </c>
      <c r="C10" s="52">
        <f>ContractType</f>
        <v>0</v>
      </c>
      <c r="E10" s="46"/>
      <c r="H10" s="3"/>
      <c r="K10" s="1" t="s">
        <v>84</v>
      </c>
    </row>
    <row r="11" spans="2:12" ht="12.75" customHeight="1" x14ac:dyDescent="0.2">
      <c r="B11" s="6" t="s">
        <v>109</v>
      </c>
      <c r="C11" s="52">
        <f>GPonLeave</f>
        <v>0</v>
      </c>
      <c r="E11" s="46"/>
    </row>
    <row r="12" spans="2:12" ht="12.75" customHeight="1" x14ac:dyDescent="0.2">
      <c r="B12" s="6" t="s">
        <v>92</v>
      </c>
      <c r="C12" s="52">
        <f>Sessions</f>
        <v>0</v>
      </c>
      <c r="E12" s="46"/>
    </row>
    <row r="13" spans="2:12" ht="12.75" customHeight="1" x14ac:dyDescent="0.2">
      <c r="B13" s="6" t="s">
        <v>17</v>
      </c>
      <c r="C13" s="51">
        <f>ContactNo</f>
        <v>0</v>
      </c>
      <c r="E13" s="46"/>
    </row>
    <row r="14" spans="2:12" ht="14.25" customHeight="1" x14ac:dyDescent="0.25">
      <c r="B14" s="6" t="s">
        <v>89</v>
      </c>
      <c r="C14" s="52">
        <f>Name</f>
        <v>0</v>
      </c>
      <c r="E14" s="46"/>
      <c r="H14" t="s">
        <v>91</v>
      </c>
    </row>
    <row r="15" spans="2:12" ht="43.5" customHeight="1" thickBot="1" x14ac:dyDescent="0.25">
      <c r="B15" s="223"/>
      <c r="C15" s="224"/>
      <c r="E15" s="135" t="s">
        <v>119</v>
      </c>
    </row>
    <row r="16" spans="2:12" ht="13.5" thickBot="1" x14ac:dyDescent="0.25">
      <c r="C16" s="12"/>
    </row>
    <row r="17" spans="2:5" ht="24" thickTop="1" x14ac:dyDescent="0.2">
      <c r="B17" s="225" t="s">
        <v>131</v>
      </c>
      <c r="C17" s="226"/>
      <c r="E17" s="134" t="s">
        <v>180</v>
      </c>
    </row>
    <row r="18" spans="2:5" customFormat="1" ht="4.5" customHeight="1" thickBot="1" x14ac:dyDescent="0.3">
      <c r="E18" s="143"/>
    </row>
    <row r="19" spans="2:5" ht="12.75" customHeight="1" x14ac:dyDescent="0.2">
      <c r="B19" s="219" t="s">
        <v>120</v>
      </c>
      <c r="C19" s="220"/>
      <c r="E19" s="46"/>
    </row>
    <row r="20" spans="2:5" ht="13.5" thickBot="1" x14ac:dyDescent="0.25">
      <c r="B20" s="221"/>
      <c r="C20" s="222"/>
      <c r="E20" s="46"/>
    </row>
    <row r="21" spans="2:5" x14ac:dyDescent="0.2">
      <c r="B21" s="6" t="s">
        <v>11</v>
      </c>
      <c r="C21" s="33" t="s">
        <v>119</v>
      </c>
      <c r="E21" s="136" t="s">
        <v>119</v>
      </c>
    </row>
    <row r="22" spans="2:5" ht="25.5" x14ac:dyDescent="0.2">
      <c r="B22" s="8" t="s">
        <v>24</v>
      </c>
      <c r="C22" s="28" t="s">
        <v>119</v>
      </c>
      <c r="E22" s="136" t="s">
        <v>119</v>
      </c>
    </row>
    <row r="23" spans="2:5" x14ac:dyDescent="0.2">
      <c r="B23" s="6" t="s">
        <v>126</v>
      </c>
      <c r="C23" s="41"/>
      <c r="E23" s="136" t="s">
        <v>119</v>
      </c>
    </row>
    <row r="24" spans="2:5" x14ac:dyDescent="0.2">
      <c r="B24" s="11" t="s">
        <v>12</v>
      </c>
      <c r="C24" s="13"/>
      <c r="E24" s="46"/>
    </row>
    <row r="25" spans="2:5" x14ac:dyDescent="0.2">
      <c r="B25" s="6" t="s">
        <v>13</v>
      </c>
      <c r="C25" s="41"/>
      <c r="E25" s="136" t="s">
        <v>119</v>
      </c>
    </row>
    <row r="26" spans="2:5" x14ac:dyDescent="0.2">
      <c r="B26" s="6" t="s">
        <v>14</v>
      </c>
      <c r="C26" s="41"/>
      <c r="E26" s="136" t="s">
        <v>119</v>
      </c>
    </row>
    <row r="27" spans="2:5" x14ac:dyDescent="0.2">
      <c r="B27" s="7" t="s">
        <v>7</v>
      </c>
      <c r="C27" s="13"/>
      <c r="E27" s="46"/>
    </row>
    <row r="28" spans="2:5" ht="25.5" x14ac:dyDescent="0.2">
      <c r="B28" s="9" t="s">
        <v>125</v>
      </c>
      <c r="C28" s="28" t="s">
        <v>119</v>
      </c>
      <c r="E28" s="136" t="s">
        <v>119</v>
      </c>
    </row>
    <row r="29" spans="2:5" x14ac:dyDescent="0.2">
      <c r="B29" s="74" t="s">
        <v>85</v>
      </c>
      <c r="C29" s="75" t="s">
        <v>119</v>
      </c>
      <c r="E29" s="136" t="s">
        <v>119</v>
      </c>
    </row>
    <row r="30" spans="2:5" ht="53.1" customHeight="1" thickBot="1" x14ac:dyDescent="0.25">
      <c r="B30" s="19" t="str">
        <f>IF(C29=$K$9,$H$14,(IF(C29=$K$7,$H$14,"")))</f>
        <v/>
      </c>
      <c r="C30" s="18"/>
      <c r="E30" s="135" t="s">
        <v>119</v>
      </c>
    </row>
    <row r="31" spans="2:5" x14ac:dyDescent="0.2">
      <c r="C31" s="12"/>
    </row>
    <row r="32" spans="2:5" x14ac:dyDescent="0.2">
      <c r="C32" s="12"/>
    </row>
  </sheetData>
  <mergeCells count="4">
    <mergeCell ref="B6:C6"/>
    <mergeCell ref="B15:C15"/>
    <mergeCell ref="B17:C17"/>
    <mergeCell ref="B19:C20"/>
  </mergeCells>
  <dataValidations count="5">
    <dataValidation type="list" allowBlank="1" showInputMessage="1" showErrorMessage="1" sqref="C28" xr:uid="{00000000-0002-0000-0200-000000000000}">
      <formula1>$J$6:$J$9</formula1>
    </dataValidation>
    <dataValidation type="list" allowBlank="1" showInputMessage="1" showErrorMessage="1" sqref="C21:C22" xr:uid="{00000000-0002-0000-0200-000001000000}">
      <formula1>$I$6:$I$9</formula1>
    </dataValidation>
    <dataValidation type="list" allowBlank="1" showInputMessage="1" showErrorMessage="1" promptTitle="ACTION" prompt="_x000a_NHS England Commissioners to review the adjacent cells and validate the information by stating Y/N" sqref="E15 E21:E23 E28:E30 E25:E26" xr:uid="{00000000-0002-0000-0200-000002000000}">
      <formula1>$J$6:$J$9</formula1>
    </dataValidation>
    <dataValidation allowBlank="1" showInputMessage="1" showErrorMessage="1" prompt="Please ensure you include the date in the following format DD/MM/YYYY" sqref="C23" xr:uid="{00000000-0002-0000-0200-000003000000}"/>
    <dataValidation type="list" allowBlank="1" showInputMessage="1" showErrorMessage="1" sqref="C29" xr:uid="{00000000-0002-0000-0200-000004000000}">
      <formula1>$K$6:$K$10</formula1>
    </dataValidation>
  </dataValidations>
  <pageMargins left="0" right="0" top="0" bottom="0" header="0" footer="0"/>
  <pageSetup paperSize="9" scale="68"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114300</xdr:colOff>
                    <xdr:row>13</xdr:row>
                    <xdr:rowOff>171450</xdr:rowOff>
                  </from>
                  <to>
                    <xdr:col>2</xdr:col>
                    <xdr:colOff>2667000</xdr:colOff>
                    <xdr:row>15</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date" operator="greaterThanOrEqual" allowBlank="1" showInputMessage="1" showErrorMessage="1" errorTitle="Invalid Date Entered" error="Please enter the date in format _x000a_dd/mm/yyyy only." prompt="Please ensure you include the date in the following format DD/MM/YYYY" xr:uid="{00000000-0002-0000-0200-000005000000}">
          <x14:formula1>
            <xm:f>'~Finance (TO BE USED BY NEL PC)'!K18</xm:f>
          </x14:formula1>
          <xm:sqref>C25</xm:sqref>
        </x14:dataValidation>
        <x14:dataValidation type="date" operator="greaterThanOrEqual" allowBlank="1" showInputMessage="1" showErrorMessage="1" errorTitle="Invalid Date Entered" error="Please enter the date in format _x000a_dd/mm/yyyy only." prompt="Please ensure you include the date in the following format DD/MM/YYYY" xr:uid="{00000000-0002-0000-0200-000006000000}">
          <x14:formula1>
            <xm:f>'~Finance (TO BE USED BY NEL PC)'!K18</xm:f>
          </x14:formula1>
          <xm:sqref>C26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31"/>
  <sheetViews>
    <sheetView showGridLines="0" showRowColHeaders="0" zoomScaleNormal="100" zoomScaleSheetLayoutView="100" workbookViewId="0">
      <selection activeCell="B3" sqref="B3"/>
    </sheetView>
  </sheetViews>
  <sheetFormatPr defaultColWidth="9.28515625" defaultRowHeight="12.75" x14ac:dyDescent="0.2"/>
  <cols>
    <col min="1" max="1" width="3.5703125" style="4" customWidth="1"/>
    <col min="2" max="2" width="60.42578125" style="4" customWidth="1"/>
    <col min="3" max="3" width="42.42578125" style="2" customWidth="1"/>
    <col min="4" max="4" width="3.5703125" style="4" customWidth="1"/>
    <col min="5" max="5" width="29" style="1" customWidth="1"/>
    <col min="6" max="6" width="9.28515625" style="1"/>
    <col min="7" max="7" width="9.7109375" style="1" customWidth="1"/>
    <col min="8" max="11" width="9.28515625" style="1" hidden="1" customWidth="1"/>
    <col min="12" max="12" width="9.28515625" style="1" customWidth="1"/>
    <col min="13" max="16384" width="9.28515625" style="1"/>
  </cols>
  <sheetData>
    <row r="1" spans="2:11" x14ac:dyDescent="0.2">
      <c r="C1" s="12"/>
    </row>
    <row r="2" spans="2:11" x14ac:dyDescent="0.2">
      <c r="C2" s="12"/>
    </row>
    <row r="3" spans="2:11" ht="15.75" x14ac:dyDescent="0.25">
      <c r="B3" s="59" t="s">
        <v>184</v>
      </c>
      <c r="C3" s="4"/>
    </row>
    <row r="4" spans="2:11" ht="15" x14ac:dyDescent="0.25">
      <c r="B4" s="50" t="s">
        <v>100</v>
      </c>
      <c r="C4" s="12"/>
    </row>
    <row r="5" spans="2:11" ht="13.5" thickBot="1" x14ac:dyDescent="0.25">
      <c r="B5" s="5"/>
      <c r="C5" s="12"/>
    </row>
    <row r="6" spans="2:11" ht="24" customHeight="1" thickBot="1" x14ac:dyDescent="0.25">
      <c r="B6" s="213" t="s">
        <v>21</v>
      </c>
      <c r="C6" s="214"/>
      <c r="E6" s="134" t="s">
        <v>180</v>
      </c>
      <c r="H6" s="1" t="s">
        <v>119</v>
      </c>
      <c r="I6" s="1" t="s">
        <v>119</v>
      </c>
      <c r="J6" s="1" t="s">
        <v>119</v>
      </c>
      <c r="K6" s="1" t="s">
        <v>119</v>
      </c>
    </row>
    <row r="7" spans="2:11" x14ac:dyDescent="0.2">
      <c r="B7" s="6" t="s">
        <v>86</v>
      </c>
      <c r="C7" s="51">
        <f>PrC</f>
        <v>0</v>
      </c>
      <c r="E7" s="46"/>
      <c r="H7" s="1" t="s">
        <v>6</v>
      </c>
      <c r="I7" s="1" t="s">
        <v>118</v>
      </c>
      <c r="J7" s="1" t="s">
        <v>19</v>
      </c>
      <c r="K7" s="1" t="s">
        <v>82</v>
      </c>
    </row>
    <row r="8" spans="2:11" x14ac:dyDescent="0.2">
      <c r="B8" s="6" t="s">
        <v>0</v>
      </c>
      <c r="C8" s="51">
        <f>PrN</f>
        <v>0</v>
      </c>
      <c r="E8" s="46"/>
      <c r="H8" s="1" t="s">
        <v>4</v>
      </c>
      <c r="I8" s="1" t="s">
        <v>121</v>
      </c>
      <c r="J8" s="1" t="s">
        <v>20</v>
      </c>
      <c r="K8" s="1" t="s">
        <v>141</v>
      </c>
    </row>
    <row r="9" spans="2:11" x14ac:dyDescent="0.2">
      <c r="B9" s="62" t="s">
        <v>179</v>
      </c>
      <c r="C9" s="51">
        <f>PrCCG</f>
        <v>0</v>
      </c>
      <c r="E9" s="46"/>
      <c r="H9" s="1" t="s">
        <v>5</v>
      </c>
      <c r="I9" s="1" t="s">
        <v>8</v>
      </c>
      <c r="K9" s="1" t="s">
        <v>83</v>
      </c>
    </row>
    <row r="10" spans="2:11" ht="12.75" customHeight="1" x14ac:dyDescent="0.2">
      <c r="B10" s="6" t="s">
        <v>3</v>
      </c>
      <c r="C10" s="52">
        <f>ContractType</f>
        <v>0</v>
      </c>
      <c r="E10" s="46"/>
      <c r="H10" s="3"/>
      <c r="K10" s="1" t="s">
        <v>84</v>
      </c>
    </row>
    <row r="11" spans="2:11" ht="12.75" customHeight="1" x14ac:dyDescent="0.2">
      <c r="B11" s="6" t="s">
        <v>111</v>
      </c>
      <c r="C11" s="52">
        <f>GPonLeave</f>
        <v>0</v>
      </c>
      <c r="E11" s="46"/>
    </row>
    <row r="12" spans="2:11" ht="12.75" customHeight="1" x14ac:dyDescent="0.2">
      <c r="B12" s="6" t="s">
        <v>92</v>
      </c>
      <c r="C12" s="52">
        <f>Sessions</f>
        <v>0</v>
      </c>
      <c r="E12" s="46"/>
    </row>
    <row r="13" spans="2:11" ht="12.75" customHeight="1" x14ac:dyDescent="0.2">
      <c r="B13" s="6" t="s">
        <v>17</v>
      </c>
      <c r="C13" s="51">
        <f>ContactNo</f>
        <v>0</v>
      </c>
      <c r="E13" s="46"/>
    </row>
    <row r="14" spans="2:11" ht="14.25" customHeight="1" x14ac:dyDescent="0.25">
      <c r="B14" s="6" t="s">
        <v>89</v>
      </c>
      <c r="C14" s="52">
        <f>Name</f>
        <v>0</v>
      </c>
      <c r="E14" s="46"/>
      <c r="H14" t="s">
        <v>91</v>
      </c>
    </row>
    <row r="15" spans="2:11" ht="43.5" customHeight="1" thickBot="1" x14ac:dyDescent="0.25">
      <c r="B15" s="223"/>
      <c r="C15" s="224"/>
      <c r="E15" s="135" t="s">
        <v>119</v>
      </c>
    </row>
    <row r="16" spans="2:11" ht="13.5" thickBot="1" x14ac:dyDescent="0.25">
      <c r="C16" s="12"/>
    </row>
    <row r="17" spans="2:5" ht="24" thickTop="1" x14ac:dyDescent="0.2">
      <c r="B17" s="225" t="s">
        <v>100</v>
      </c>
      <c r="C17" s="226"/>
      <c r="E17" s="134" t="s">
        <v>180</v>
      </c>
    </row>
    <row r="18" spans="2:5" customFormat="1" ht="4.5" customHeight="1" thickBot="1" x14ac:dyDescent="0.3">
      <c r="E18" s="48"/>
    </row>
    <row r="19" spans="2:5" ht="12.75" customHeight="1" x14ac:dyDescent="0.2">
      <c r="B19" s="219" t="s">
        <v>120</v>
      </c>
      <c r="C19" s="220"/>
      <c r="E19" s="46"/>
    </row>
    <row r="20" spans="2:5" ht="13.5" thickBot="1" x14ac:dyDescent="0.25">
      <c r="B20" s="221"/>
      <c r="C20" s="222"/>
      <c r="E20" s="46"/>
    </row>
    <row r="21" spans="2:5" x14ac:dyDescent="0.2">
      <c r="B21" s="6" t="s">
        <v>122</v>
      </c>
      <c r="C21" s="27" t="s">
        <v>119</v>
      </c>
      <c r="E21" s="136" t="s">
        <v>119</v>
      </c>
    </row>
    <row r="22" spans="2:5" ht="25.5" x14ac:dyDescent="0.2">
      <c r="B22" s="8" t="s">
        <v>25</v>
      </c>
      <c r="C22" s="27" t="s">
        <v>119</v>
      </c>
      <c r="E22" s="136" t="s">
        <v>119</v>
      </c>
    </row>
    <row r="23" spans="2:5" x14ac:dyDescent="0.2">
      <c r="B23" s="6" t="s">
        <v>15</v>
      </c>
      <c r="C23" s="41"/>
      <c r="E23" s="136" t="s">
        <v>119</v>
      </c>
    </row>
    <row r="24" spans="2:5" x14ac:dyDescent="0.2">
      <c r="B24" s="11" t="s">
        <v>12</v>
      </c>
      <c r="C24" s="13"/>
      <c r="E24" s="46"/>
    </row>
    <row r="25" spans="2:5" x14ac:dyDescent="0.2">
      <c r="B25" s="6" t="s">
        <v>13</v>
      </c>
      <c r="C25" s="41"/>
      <c r="E25" s="137" t="s">
        <v>119</v>
      </c>
    </row>
    <row r="26" spans="2:5" x14ac:dyDescent="0.2">
      <c r="B26" s="6" t="s">
        <v>14</v>
      </c>
      <c r="C26" s="41"/>
      <c r="E26" s="137" t="s">
        <v>119</v>
      </c>
    </row>
    <row r="27" spans="2:5" x14ac:dyDescent="0.2">
      <c r="B27" s="7" t="s">
        <v>7</v>
      </c>
      <c r="C27" s="13"/>
      <c r="E27" s="138"/>
    </row>
    <row r="28" spans="2:5" ht="25.5" x14ac:dyDescent="0.2">
      <c r="B28" s="9" t="s">
        <v>125</v>
      </c>
      <c r="C28" s="28" t="s">
        <v>119</v>
      </c>
      <c r="E28" s="136" t="s">
        <v>119</v>
      </c>
    </row>
    <row r="29" spans="2:5" x14ac:dyDescent="0.2">
      <c r="B29" s="9" t="s">
        <v>85</v>
      </c>
      <c r="C29" s="28" t="s">
        <v>119</v>
      </c>
      <c r="E29" s="136" t="s">
        <v>119</v>
      </c>
    </row>
    <row r="30" spans="2:5" ht="53.1" customHeight="1" thickBot="1" x14ac:dyDescent="0.25">
      <c r="B30" s="19" t="str">
        <f>IF(C29=$K$9,$H$14,(IF(C29=$K$7,$H$14,"")))</f>
        <v/>
      </c>
      <c r="C30" s="18"/>
      <c r="E30" s="135" t="s">
        <v>119</v>
      </c>
    </row>
    <row r="31" spans="2:5" x14ac:dyDescent="0.2">
      <c r="C31" s="12"/>
    </row>
  </sheetData>
  <mergeCells count="4">
    <mergeCell ref="B17:C17"/>
    <mergeCell ref="B19:C20"/>
    <mergeCell ref="B6:C6"/>
    <mergeCell ref="B15:C15"/>
  </mergeCells>
  <dataValidations count="7">
    <dataValidation type="list" allowBlank="1" showInputMessage="1" showErrorMessage="1" sqref="C28" xr:uid="{00000000-0002-0000-0300-000000000000}">
      <formula1>$J$6:$J$9</formula1>
    </dataValidation>
    <dataValidation type="list" allowBlank="1" showInputMessage="1" showErrorMessage="1" sqref="C22" xr:uid="{00000000-0002-0000-0300-000001000000}">
      <formula1>$I$6:$I$8</formula1>
    </dataValidation>
    <dataValidation type="list" allowBlank="1" showInputMessage="1" showErrorMessage="1" sqref="C30" xr:uid="{00000000-0002-0000-0300-000002000000}">
      <formula1>#REF!</formula1>
    </dataValidation>
    <dataValidation type="list" allowBlank="1" showInputMessage="1" showErrorMessage="1" promptTitle="Please note" prompt="This must include name of main care provider &amp; countersigned by appropriate adoption agency" sqref="C21" xr:uid="{00000000-0002-0000-0300-000003000000}">
      <formula1>$I$6:$I$8</formula1>
    </dataValidation>
    <dataValidation type="list" allowBlank="1" showInputMessage="1" showErrorMessage="1" sqref="E15 E21:E23 E25:E26 E28:E30" xr:uid="{00000000-0002-0000-0300-000004000000}">
      <formula1>$I$6:$I$9</formula1>
    </dataValidation>
    <dataValidation allowBlank="1" showInputMessage="1" showErrorMessage="1" prompt="Please ensure you include the date in the following format DD/MM/YYYY" sqref="C23" xr:uid="{00000000-0002-0000-0300-000005000000}"/>
    <dataValidation type="list" allowBlank="1" showInputMessage="1" showErrorMessage="1" sqref="C29" xr:uid="{00000000-0002-0000-0300-000006000000}">
      <formula1>$K$6:$K$10</formula1>
    </dataValidation>
  </dataValidations>
  <pageMargins left="0" right="0" top="0" bottom="0" header="0" footer="0"/>
  <pageSetup paperSize="9" scale="5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xdr:col>
                    <xdr:colOff>114300</xdr:colOff>
                    <xdr:row>13</xdr:row>
                    <xdr:rowOff>171450</xdr:rowOff>
                  </from>
                  <to>
                    <xdr:col>2</xdr:col>
                    <xdr:colOff>2667000</xdr:colOff>
                    <xdr:row>15</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date" operator="greaterThanOrEqual" allowBlank="1" showInputMessage="1" showErrorMessage="1" errorTitle="Invalid Date Entered" error="Please enter the date in format _x000a_dd/mm/yyyy only." prompt="Please ensure you include the date in the following format DD/MM/YYYY" xr:uid="{00000000-0002-0000-0300-000007000000}">
          <x14:formula1>
            <xm:f>'~Finance (TO BE USED BY NEL PC)'!K18</xm:f>
          </x14:formula1>
          <xm:sqref>C25</xm:sqref>
        </x14:dataValidation>
        <x14:dataValidation type="date" operator="greaterThanOrEqual" allowBlank="1" showInputMessage="1" showErrorMessage="1" errorTitle="Invalid Date Entered" error="Please enter the date in format _x000a_dd/mm/yyyy only." prompt="Please ensure you include the date in the following format DD/MM/YYYY" xr:uid="{00000000-0002-0000-0300-000008000000}">
          <x14:formula1>
            <xm:f>'~Finance (TO BE USED BY NEL PC)'!K18</xm:f>
          </x14:formula1>
          <xm:sqref>C26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M46"/>
  <sheetViews>
    <sheetView showGridLines="0" showRowColHeaders="0" zoomScaleNormal="100" zoomScaleSheetLayoutView="100" workbookViewId="0"/>
  </sheetViews>
  <sheetFormatPr defaultColWidth="9.28515625" defaultRowHeight="12.75" x14ac:dyDescent="0.2"/>
  <cols>
    <col min="1" max="1" width="3.5703125" style="4" customWidth="1"/>
    <col min="2" max="2" width="60.42578125" style="4" customWidth="1"/>
    <col min="3" max="3" width="42.42578125" style="2" customWidth="1"/>
    <col min="4" max="4" width="3.5703125" style="4" customWidth="1"/>
    <col min="5" max="5" width="29" style="1" customWidth="1"/>
    <col min="6" max="6" width="9.28515625" style="1"/>
    <col min="7" max="7" width="10.28515625" style="1" bestFit="1" customWidth="1"/>
    <col min="8" max="8" width="9.7109375" style="1" customWidth="1"/>
    <col min="9" max="13" width="9.28515625" style="1" hidden="1" customWidth="1"/>
    <col min="14" max="16384" width="9.28515625" style="1"/>
  </cols>
  <sheetData>
    <row r="1" spans="2:13" x14ac:dyDescent="0.2">
      <c r="C1" s="12"/>
    </row>
    <row r="2" spans="2:13" x14ac:dyDescent="0.2">
      <c r="C2" s="12"/>
    </row>
    <row r="3" spans="2:13" ht="15.75" x14ac:dyDescent="0.25">
      <c r="B3" s="59" t="s">
        <v>184</v>
      </c>
      <c r="C3" s="4"/>
    </row>
    <row r="4" spans="2:13" ht="15" x14ac:dyDescent="0.25">
      <c r="B4" s="50" t="s">
        <v>175</v>
      </c>
      <c r="C4" s="12"/>
    </row>
    <row r="5" spans="2:13" ht="13.5" thickBot="1" x14ac:dyDescent="0.25">
      <c r="B5" s="5"/>
      <c r="C5" s="12"/>
    </row>
    <row r="6" spans="2:13" ht="24" customHeight="1" thickBot="1" x14ac:dyDescent="0.25">
      <c r="B6" s="230" t="s">
        <v>21</v>
      </c>
      <c r="C6" s="231"/>
      <c r="E6" s="45" t="s">
        <v>180</v>
      </c>
      <c r="I6" s="1" t="s">
        <v>119</v>
      </c>
      <c r="J6" s="1" t="s">
        <v>119</v>
      </c>
      <c r="K6" s="1" t="s">
        <v>119</v>
      </c>
      <c r="L6" s="1" t="s">
        <v>119</v>
      </c>
      <c r="M6" s="1" t="s">
        <v>119</v>
      </c>
    </row>
    <row r="7" spans="2:13" x14ac:dyDescent="0.2">
      <c r="B7" s="6" t="s">
        <v>86</v>
      </c>
      <c r="C7" s="51">
        <f>PrC</f>
        <v>0</v>
      </c>
      <c r="E7" s="46"/>
      <c r="I7" s="1" t="s">
        <v>6</v>
      </c>
      <c r="J7" s="1" t="s">
        <v>1</v>
      </c>
      <c r="K7" s="1" t="s">
        <v>19</v>
      </c>
      <c r="L7" s="1" t="s">
        <v>82</v>
      </c>
      <c r="M7" s="1" t="s">
        <v>118</v>
      </c>
    </row>
    <row r="8" spans="2:13" x14ac:dyDescent="0.2">
      <c r="B8" s="6" t="s">
        <v>0</v>
      </c>
      <c r="C8" s="51">
        <f>PrN</f>
        <v>0</v>
      </c>
      <c r="E8" s="46"/>
      <c r="I8" s="1" t="s">
        <v>4</v>
      </c>
      <c r="J8" s="1" t="s">
        <v>2</v>
      </c>
      <c r="K8" s="1" t="s">
        <v>20</v>
      </c>
      <c r="L8" s="1" t="s">
        <v>141</v>
      </c>
      <c r="M8" s="1" t="s">
        <v>121</v>
      </c>
    </row>
    <row r="9" spans="2:13" x14ac:dyDescent="0.2">
      <c r="B9" s="62" t="s">
        <v>179</v>
      </c>
      <c r="C9" s="51">
        <f>PrCCG</f>
        <v>0</v>
      </c>
      <c r="E9" s="46"/>
      <c r="I9" s="1" t="s">
        <v>5</v>
      </c>
      <c r="J9" s="1" t="s">
        <v>8</v>
      </c>
      <c r="L9" s="1" t="s">
        <v>83</v>
      </c>
      <c r="M9" s="1" t="s">
        <v>8</v>
      </c>
    </row>
    <row r="10" spans="2:13" ht="12.75" customHeight="1" x14ac:dyDescent="0.2">
      <c r="B10" s="6" t="s">
        <v>3</v>
      </c>
      <c r="C10" s="52">
        <f>ContractType</f>
        <v>0</v>
      </c>
      <c r="E10" s="46"/>
      <c r="I10" s="3"/>
      <c r="L10" s="1" t="s">
        <v>84</v>
      </c>
    </row>
    <row r="11" spans="2:13" ht="12.75" customHeight="1" x14ac:dyDescent="0.25">
      <c r="B11" s="6" t="s">
        <v>112</v>
      </c>
      <c r="C11" s="52">
        <f>GPonLeave</f>
        <v>0</v>
      </c>
      <c r="E11" s="46"/>
      <c r="I11" t="s">
        <v>91</v>
      </c>
    </row>
    <row r="12" spans="2:13" ht="12.75" customHeight="1" x14ac:dyDescent="0.2">
      <c r="B12" s="6" t="s">
        <v>92</v>
      </c>
      <c r="C12" s="52">
        <f>Sessions</f>
        <v>0</v>
      </c>
      <c r="E12" s="46"/>
    </row>
    <row r="13" spans="2:13" ht="12.75" customHeight="1" x14ac:dyDescent="0.2">
      <c r="B13" s="6" t="s">
        <v>17</v>
      </c>
      <c r="C13" s="51">
        <f>ContactNo</f>
        <v>0</v>
      </c>
      <c r="E13" s="46"/>
    </row>
    <row r="14" spans="2:13" ht="14.25" customHeight="1" x14ac:dyDescent="0.2">
      <c r="B14" s="6" t="s">
        <v>89</v>
      </c>
      <c r="C14" s="52">
        <f>Name</f>
        <v>0</v>
      </c>
      <c r="E14" s="46"/>
    </row>
    <row r="15" spans="2:13" ht="43.5" customHeight="1" thickBot="1" x14ac:dyDescent="0.25">
      <c r="B15" s="223"/>
      <c r="C15" s="224"/>
      <c r="E15" s="47" t="s">
        <v>119</v>
      </c>
    </row>
    <row r="16" spans="2:13" ht="13.5" thickBot="1" x14ac:dyDescent="0.25">
      <c r="C16" s="12"/>
    </row>
    <row r="17" spans="2:10" ht="24" thickBot="1" x14ac:dyDescent="0.25">
      <c r="B17" s="217" t="s">
        <v>87</v>
      </c>
      <c r="C17" s="232"/>
      <c r="E17" s="45" t="s">
        <v>180</v>
      </c>
    </row>
    <row r="18" spans="2:10" customFormat="1" ht="3.75" customHeight="1" thickBot="1" x14ac:dyDescent="0.3">
      <c r="E18" s="48"/>
    </row>
    <row r="19" spans="2:10" ht="15" customHeight="1" x14ac:dyDescent="0.2">
      <c r="B19" s="219" t="s">
        <v>120</v>
      </c>
      <c r="C19" s="220"/>
      <c r="E19" s="46"/>
    </row>
    <row r="20" spans="2:10" ht="15.75" thickBot="1" x14ac:dyDescent="0.3">
      <c r="B20" s="221"/>
      <c r="C20" s="222"/>
      <c r="E20" s="46"/>
      <c r="G20"/>
      <c r="H20"/>
      <c r="I20"/>
      <c r="J20"/>
    </row>
    <row r="21" spans="2:10" ht="15" x14ac:dyDescent="0.25">
      <c r="B21" s="126" t="s">
        <v>93</v>
      </c>
      <c r="C21" s="127"/>
      <c r="E21" s="49" t="s">
        <v>119</v>
      </c>
      <c r="G21"/>
      <c r="H21"/>
      <c r="I21"/>
      <c r="J21"/>
    </row>
    <row r="22" spans="2:10" ht="15" x14ac:dyDescent="0.25">
      <c r="B22" s="32" t="s">
        <v>94</v>
      </c>
      <c r="C22" s="55"/>
      <c r="E22" s="49" t="s">
        <v>119</v>
      </c>
      <c r="G22"/>
      <c r="H22"/>
      <c r="I22"/>
      <c r="J22"/>
    </row>
    <row r="23" spans="2:10" ht="15" x14ac:dyDescent="0.25">
      <c r="B23" s="32" t="s">
        <v>124</v>
      </c>
      <c r="C23" s="55"/>
      <c r="E23" s="49" t="s">
        <v>119</v>
      </c>
      <c r="G23"/>
      <c r="H23"/>
      <c r="I23"/>
      <c r="J23"/>
    </row>
    <row r="24" spans="2:10" ht="15" x14ac:dyDescent="0.25">
      <c r="B24" s="30" t="s">
        <v>12</v>
      </c>
      <c r="C24" s="20"/>
      <c r="E24" s="46"/>
    </row>
    <row r="25" spans="2:10" x14ac:dyDescent="0.2">
      <c r="B25" s="31" t="s">
        <v>16</v>
      </c>
      <c r="C25" s="41"/>
      <c r="E25" s="49" t="s">
        <v>119</v>
      </c>
    </row>
    <row r="26" spans="2:10" x14ac:dyDescent="0.2">
      <c r="B26" s="31" t="s">
        <v>10</v>
      </c>
      <c r="C26" s="41"/>
      <c r="E26" s="49" t="s">
        <v>119</v>
      </c>
      <c r="G26" s="97"/>
    </row>
    <row r="27" spans="2:10" x14ac:dyDescent="0.2">
      <c r="B27" s="10"/>
      <c r="C27" s="13"/>
      <c r="E27" s="46"/>
    </row>
    <row r="28" spans="2:10" x14ac:dyDescent="0.2">
      <c r="B28" s="7" t="s">
        <v>7</v>
      </c>
      <c r="C28" s="13"/>
      <c r="E28" s="46"/>
    </row>
    <row r="29" spans="2:10" ht="38.25" x14ac:dyDescent="0.2">
      <c r="B29" s="35" t="s">
        <v>22</v>
      </c>
      <c r="C29" s="28" t="s">
        <v>119</v>
      </c>
      <c r="E29" s="49" t="s">
        <v>119</v>
      </c>
    </row>
    <row r="30" spans="2:10" ht="25.5" x14ac:dyDescent="0.2">
      <c r="B30" s="9" t="s">
        <v>125</v>
      </c>
      <c r="C30" s="28" t="s">
        <v>119</v>
      </c>
      <c r="E30" s="49" t="s">
        <v>119</v>
      </c>
    </row>
    <row r="31" spans="2:10" ht="29.25" customHeight="1" x14ac:dyDescent="0.2">
      <c r="B31" s="34" t="s">
        <v>23</v>
      </c>
      <c r="C31" s="28" t="s">
        <v>119</v>
      </c>
      <c r="E31" s="49" t="s">
        <v>119</v>
      </c>
    </row>
    <row r="32" spans="2:10" x14ac:dyDescent="0.2">
      <c r="B32" s="9" t="s">
        <v>90</v>
      </c>
      <c r="C32" s="29" t="s">
        <v>119</v>
      </c>
      <c r="E32" s="49" t="s">
        <v>119</v>
      </c>
    </row>
    <row r="33" spans="2:10" ht="53.1" customHeight="1" thickBot="1" x14ac:dyDescent="0.25">
      <c r="B33" s="19" t="str">
        <f>IF(C32=$L$9,$I$11,(IF(C32=$L$7,$I$11,"")))</f>
        <v/>
      </c>
      <c r="C33" s="18"/>
      <c r="E33" s="47" t="s">
        <v>119</v>
      </c>
    </row>
    <row r="34" spans="2:10" x14ac:dyDescent="0.2">
      <c r="C34" s="12"/>
    </row>
    <row r="35" spans="2:10" ht="24" thickBot="1" x14ac:dyDescent="0.25">
      <c r="B35" s="233" t="s">
        <v>164</v>
      </c>
      <c r="C35" s="234"/>
      <c r="E35" s="45" t="s">
        <v>180</v>
      </c>
    </row>
    <row r="36" spans="2:10" x14ac:dyDescent="0.2">
      <c r="B36" s="219" t="s">
        <v>165</v>
      </c>
      <c r="C36" s="220"/>
      <c r="E36" s="46"/>
      <c r="I36" s="1" t="s">
        <v>119</v>
      </c>
      <c r="J36" s="1" t="s">
        <v>119</v>
      </c>
    </row>
    <row r="37" spans="2:10" ht="13.5" thickBot="1" x14ac:dyDescent="0.25">
      <c r="B37" s="221"/>
      <c r="C37" s="222"/>
      <c r="E37" s="46"/>
      <c r="I37" s="1" t="s">
        <v>170</v>
      </c>
      <c r="J37" s="1" t="s">
        <v>1</v>
      </c>
    </row>
    <row r="38" spans="2:10" ht="15" x14ac:dyDescent="0.25">
      <c r="B38" s="184" t="s">
        <v>166</v>
      </c>
      <c r="C38" s="185" t="s">
        <v>119</v>
      </c>
      <c r="E38" s="49" t="s">
        <v>119</v>
      </c>
      <c r="F38"/>
      <c r="I38" s="1" t="s">
        <v>167</v>
      </c>
      <c r="J38" s="1" t="s">
        <v>2</v>
      </c>
    </row>
    <row r="39" spans="2:10" x14ac:dyDescent="0.2">
      <c r="B39" s="184" t="s">
        <v>168</v>
      </c>
      <c r="C39" s="185"/>
      <c r="E39" s="49" t="s">
        <v>119</v>
      </c>
      <c r="I39" s="1" t="s">
        <v>84</v>
      </c>
    </row>
    <row r="40" spans="2:10" ht="25.5" x14ac:dyDescent="0.2">
      <c r="B40" s="186" t="s">
        <v>174</v>
      </c>
      <c r="C40" s="185" t="s">
        <v>119</v>
      </c>
      <c r="E40" s="49" t="s">
        <v>119</v>
      </c>
    </row>
    <row r="41" spans="2:10" x14ac:dyDescent="0.2">
      <c r="B41" s="184" t="s">
        <v>169</v>
      </c>
      <c r="C41" s="185" t="s">
        <v>119</v>
      </c>
      <c r="E41" s="49" t="s">
        <v>119</v>
      </c>
    </row>
    <row r="42" spans="2:10" ht="15" x14ac:dyDescent="0.25">
      <c r="B42" s="228" t="s">
        <v>171</v>
      </c>
      <c r="C42" s="228"/>
      <c r="E42" s="48"/>
    </row>
    <row r="43" spans="2:10" ht="55.35" customHeight="1" x14ac:dyDescent="0.2">
      <c r="B43" s="227"/>
      <c r="C43" s="227"/>
      <c r="E43" s="49" t="s">
        <v>119</v>
      </c>
    </row>
    <row r="44" spans="2:10" ht="15" x14ac:dyDescent="0.25">
      <c r="B44" s="229" t="s">
        <v>172</v>
      </c>
      <c r="C44" s="229"/>
      <c r="E44" s="48"/>
    </row>
    <row r="45" spans="2:10" ht="55.35" customHeight="1" x14ac:dyDescent="0.2">
      <c r="B45" s="227"/>
      <c r="C45" s="227"/>
      <c r="E45" s="47" t="s">
        <v>119</v>
      </c>
    </row>
    <row r="46" spans="2:10" x14ac:dyDescent="0.2">
      <c r="C46" s="183"/>
    </row>
  </sheetData>
  <mergeCells count="10">
    <mergeCell ref="B43:C43"/>
    <mergeCell ref="B45:C45"/>
    <mergeCell ref="B42:C42"/>
    <mergeCell ref="B44:C44"/>
    <mergeCell ref="B6:C6"/>
    <mergeCell ref="B15:C15"/>
    <mergeCell ref="B17:C17"/>
    <mergeCell ref="B19:C20"/>
    <mergeCell ref="B35:C35"/>
    <mergeCell ref="B36:C37"/>
  </mergeCells>
  <dataValidations count="8">
    <dataValidation type="list" allowBlank="1" showInputMessage="1" showErrorMessage="1" sqref="C31 E15 E29:E33 E25:E26 E21:E23 C40 E45 E38:E41 E43" xr:uid="{00000000-0002-0000-0400-000000000000}">
      <formula1>$J$6:$J$9</formula1>
    </dataValidation>
    <dataValidation type="list" allowBlank="1" showInputMessage="1" showErrorMessage="1" sqref="C21 C29" xr:uid="{00000000-0002-0000-0400-000001000000}">
      <formula1>$J$6:$J$8</formula1>
    </dataValidation>
    <dataValidation allowBlank="1" showInputMessage="1" showErrorMessage="1" prompt="Please ensure you include the date in the following format DD/MM/YYYY" sqref="C25:C26" xr:uid="{00000000-0002-0000-0400-000002000000}"/>
    <dataValidation type="list" allowBlank="1" showInputMessage="1" showErrorMessage="1" sqref="C23" xr:uid="{00000000-0002-0000-0400-000003000000}">
      <formula1>$M$6:$M$9</formula1>
    </dataValidation>
    <dataValidation type="list" allowBlank="1" showInputMessage="1" showErrorMessage="1" sqref="C30" xr:uid="{00000000-0002-0000-0400-000004000000}">
      <formula1>$K$6:$K$9</formula1>
    </dataValidation>
    <dataValidation type="list" allowBlank="1" showInputMessage="1" showErrorMessage="1" sqref="C32" xr:uid="{00000000-0002-0000-0400-000005000000}">
      <formula1>$L$6:$L$10</formula1>
    </dataValidation>
    <dataValidation type="list" allowBlank="1" showInputMessage="1" showErrorMessage="1" sqref="C38" xr:uid="{00000000-0002-0000-0400-000006000000}">
      <formula1>$I$36:$I$39</formula1>
    </dataValidation>
    <dataValidation type="list" allowBlank="1" showInputMessage="1" showErrorMessage="1" sqref="C41" xr:uid="{00000000-0002-0000-0400-000007000000}">
      <formula1>$M$6:$M$8</formula1>
    </dataValidation>
  </dataValidations>
  <pageMargins left="0" right="0" top="0" bottom="0" header="0" footer="0"/>
  <pageSetup paperSize="9" scale="5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114300</xdr:colOff>
                    <xdr:row>13</xdr:row>
                    <xdr:rowOff>171450</xdr:rowOff>
                  </from>
                  <to>
                    <xdr:col>2</xdr:col>
                    <xdr:colOff>2667000</xdr:colOff>
                    <xdr:row>15</xdr:row>
                    <xdr:rowOff>76200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M32"/>
  <sheetViews>
    <sheetView showGridLines="0" showRowColHeaders="0" zoomScaleNormal="100" zoomScaleSheetLayoutView="100" workbookViewId="0">
      <selection activeCell="B3" sqref="B3"/>
    </sheetView>
  </sheetViews>
  <sheetFormatPr defaultColWidth="9.28515625" defaultRowHeight="12.75" x14ac:dyDescent="0.2"/>
  <cols>
    <col min="1" max="1" width="3.5703125" style="4" customWidth="1"/>
    <col min="2" max="2" width="60.42578125" style="4" customWidth="1"/>
    <col min="3" max="3" width="42.42578125" style="2" customWidth="1"/>
    <col min="4" max="4" width="3.5703125" style="4" customWidth="1"/>
    <col min="5" max="5" width="29" style="1" customWidth="1"/>
    <col min="6" max="6" width="3.5703125" style="4" customWidth="1"/>
    <col min="7" max="8" width="9.28515625" style="1"/>
    <col min="9" max="9" width="9.7109375" style="1" customWidth="1"/>
    <col min="10" max="13" width="9.28515625" style="1" hidden="1" customWidth="1"/>
    <col min="14" max="14" width="9.28515625" style="1" customWidth="1"/>
    <col min="15" max="16384" width="9.28515625" style="1"/>
  </cols>
  <sheetData>
    <row r="1" spans="2:13" x14ac:dyDescent="0.2">
      <c r="C1" s="12"/>
    </row>
    <row r="2" spans="2:13" x14ac:dyDescent="0.2">
      <c r="C2" s="12"/>
    </row>
    <row r="3" spans="2:13" ht="15.75" x14ac:dyDescent="0.25">
      <c r="B3" s="59" t="s">
        <v>184</v>
      </c>
      <c r="C3" s="4"/>
    </row>
    <row r="4" spans="2:13" ht="15" x14ac:dyDescent="0.25">
      <c r="B4" s="50" t="s">
        <v>88</v>
      </c>
      <c r="C4" s="12"/>
    </row>
    <row r="5" spans="2:13" ht="13.5" thickBot="1" x14ac:dyDescent="0.25">
      <c r="B5" s="5"/>
      <c r="C5" s="12"/>
    </row>
    <row r="6" spans="2:13" ht="24" customHeight="1" thickBot="1" x14ac:dyDescent="0.25">
      <c r="B6" s="230" t="s">
        <v>21</v>
      </c>
      <c r="C6" s="231"/>
      <c r="E6" s="134" t="s">
        <v>180</v>
      </c>
      <c r="J6" s="1" t="s">
        <v>119</v>
      </c>
      <c r="K6" s="1" t="s">
        <v>119</v>
      </c>
      <c r="L6" s="1" t="s">
        <v>119</v>
      </c>
      <c r="M6" s="1" t="s">
        <v>119</v>
      </c>
    </row>
    <row r="7" spans="2:13" x14ac:dyDescent="0.2">
      <c r="B7" s="6" t="s">
        <v>0</v>
      </c>
      <c r="C7" s="51">
        <f>PrC</f>
        <v>0</v>
      </c>
      <c r="E7" s="46"/>
      <c r="J7" s="1" t="s">
        <v>6</v>
      </c>
      <c r="K7" s="1" t="s">
        <v>1</v>
      </c>
      <c r="L7" s="1" t="s">
        <v>19</v>
      </c>
      <c r="M7" s="1" t="s">
        <v>82</v>
      </c>
    </row>
    <row r="8" spans="2:13" x14ac:dyDescent="0.2">
      <c r="B8" s="6" t="s">
        <v>86</v>
      </c>
      <c r="C8" s="51">
        <f>PrN</f>
        <v>0</v>
      </c>
      <c r="E8" s="46"/>
      <c r="J8" s="1" t="s">
        <v>4</v>
      </c>
      <c r="K8" s="1" t="s">
        <v>2</v>
      </c>
      <c r="L8" s="1" t="s">
        <v>20</v>
      </c>
      <c r="M8" s="1" t="s">
        <v>83</v>
      </c>
    </row>
    <row r="9" spans="2:13" x14ac:dyDescent="0.2">
      <c r="B9" s="62" t="s">
        <v>179</v>
      </c>
      <c r="C9" s="51">
        <f>PrCCG</f>
        <v>0</v>
      </c>
      <c r="E9" s="46"/>
      <c r="J9" s="1" t="s">
        <v>5</v>
      </c>
      <c r="K9" s="1" t="s">
        <v>8</v>
      </c>
      <c r="M9" s="1" t="s">
        <v>84</v>
      </c>
    </row>
    <row r="10" spans="2:13" ht="12.75" customHeight="1" x14ac:dyDescent="0.2">
      <c r="B10" s="6" t="s">
        <v>3</v>
      </c>
      <c r="C10" s="52">
        <f>ContractType</f>
        <v>0</v>
      </c>
      <c r="E10" s="46"/>
      <c r="J10" s="3"/>
    </row>
    <row r="11" spans="2:13" ht="12.75" customHeight="1" x14ac:dyDescent="0.25">
      <c r="B11" s="6" t="s">
        <v>96</v>
      </c>
      <c r="C11" s="52">
        <f>GPonLeave</f>
        <v>0</v>
      </c>
      <c r="E11" s="46"/>
      <c r="J11" t="s">
        <v>91</v>
      </c>
    </row>
    <row r="12" spans="2:13" ht="12.75" customHeight="1" x14ac:dyDescent="0.2">
      <c r="B12" s="6" t="s">
        <v>92</v>
      </c>
      <c r="C12" s="52">
        <f>Sessions</f>
        <v>0</v>
      </c>
      <c r="E12" s="46"/>
    </row>
    <row r="13" spans="2:13" ht="12.75" customHeight="1" x14ac:dyDescent="0.2">
      <c r="B13" s="6" t="s">
        <v>17</v>
      </c>
      <c r="C13" s="51">
        <f>ContactNo</f>
        <v>0</v>
      </c>
      <c r="E13" s="46"/>
    </row>
    <row r="14" spans="2:13" ht="14.25" customHeight="1" x14ac:dyDescent="0.2">
      <c r="B14" s="6" t="s">
        <v>89</v>
      </c>
      <c r="C14" s="52">
        <f>Name</f>
        <v>0</v>
      </c>
      <c r="E14" s="46"/>
    </row>
    <row r="15" spans="2:13" ht="43.5" customHeight="1" thickBot="1" x14ac:dyDescent="0.25">
      <c r="B15" s="223"/>
      <c r="C15" s="224"/>
      <c r="E15" s="135" t="s">
        <v>119</v>
      </c>
    </row>
    <row r="16" spans="2:13" ht="13.5" thickBot="1" x14ac:dyDescent="0.25">
      <c r="C16" s="12"/>
    </row>
    <row r="17" spans="2:11" ht="24" thickBot="1" x14ac:dyDescent="0.25">
      <c r="B17" s="217" t="s">
        <v>88</v>
      </c>
      <c r="C17" s="232"/>
      <c r="E17" s="134" t="s">
        <v>180</v>
      </c>
    </row>
    <row r="18" spans="2:11" customFormat="1" ht="3.75" customHeight="1" thickBot="1" x14ac:dyDescent="0.3">
      <c r="E18" s="48"/>
    </row>
    <row r="19" spans="2:11" ht="15" customHeight="1" x14ac:dyDescent="0.2">
      <c r="B19" s="219" t="s">
        <v>120</v>
      </c>
      <c r="C19" s="220"/>
      <c r="E19" s="46"/>
    </row>
    <row r="20" spans="2:11" ht="15.75" thickBot="1" x14ac:dyDescent="0.3">
      <c r="B20" s="221"/>
      <c r="C20" s="222"/>
      <c r="E20" s="46"/>
      <c r="H20"/>
      <c r="I20"/>
      <c r="J20"/>
      <c r="K20"/>
    </row>
    <row r="21" spans="2:11" ht="15" x14ac:dyDescent="0.25">
      <c r="B21" s="32" t="s">
        <v>94</v>
      </c>
      <c r="C21" s="78"/>
      <c r="E21" s="136" t="s">
        <v>119</v>
      </c>
      <c r="H21"/>
      <c r="I21"/>
      <c r="J21"/>
      <c r="K21"/>
    </row>
    <row r="22" spans="2:11" ht="15" x14ac:dyDescent="0.25">
      <c r="B22" s="30" t="s">
        <v>12</v>
      </c>
      <c r="C22" s="20"/>
      <c r="E22" s="46"/>
    </row>
    <row r="23" spans="2:11" x14ac:dyDescent="0.2">
      <c r="B23" s="31" t="s">
        <v>16</v>
      </c>
      <c r="C23" s="41"/>
      <c r="E23" s="136" t="s">
        <v>119</v>
      </c>
    </row>
    <row r="24" spans="2:11" x14ac:dyDescent="0.2">
      <c r="B24" s="31" t="s">
        <v>140</v>
      </c>
      <c r="C24" s="41"/>
      <c r="E24" s="136" t="s">
        <v>119</v>
      </c>
    </row>
    <row r="25" spans="2:11" x14ac:dyDescent="0.2">
      <c r="B25" s="10"/>
      <c r="C25" s="13"/>
      <c r="E25" s="46"/>
    </row>
    <row r="26" spans="2:11" ht="18.75" customHeight="1" x14ac:dyDescent="0.2">
      <c r="B26" s="56" t="s">
        <v>123</v>
      </c>
      <c r="C26" s="13"/>
      <c r="E26" s="46"/>
    </row>
    <row r="27" spans="2:11" ht="53.25" x14ac:dyDescent="0.2">
      <c r="B27" s="40" t="s">
        <v>115</v>
      </c>
      <c r="C27" s="28" t="s">
        <v>119</v>
      </c>
      <c r="E27" s="136" t="s">
        <v>119</v>
      </c>
    </row>
    <row r="28" spans="2:11" ht="91.5" x14ac:dyDescent="0.2">
      <c r="B28" s="35" t="s">
        <v>113</v>
      </c>
      <c r="C28" s="28" t="s">
        <v>119</v>
      </c>
      <c r="E28" s="136" t="s">
        <v>119</v>
      </c>
    </row>
    <row r="29" spans="2:11" ht="66" x14ac:dyDescent="0.2">
      <c r="B29" s="34" t="s">
        <v>114</v>
      </c>
      <c r="C29" s="28" t="s">
        <v>119</v>
      </c>
      <c r="E29" s="136" t="s">
        <v>119</v>
      </c>
    </row>
    <row r="30" spans="2:11" x14ac:dyDescent="0.2">
      <c r="B30" s="9" t="s">
        <v>90</v>
      </c>
      <c r="C30" s="29" t="s">
        <v>119</v>
      </c>
      <c r="E30" s="136" t="s">
        <v>119</v>
      </c>
    </row>
    <row r="31" spans="2:11" ht="53.1" customHeight="1" thickBot="1" x14ac:dyDescent="0.25">
      <c r="B31" s="19" t="str">
        <f>IF(C30=$M$8,$J$11,(IF(C30=$M$7,$J$11,"")))</f>
        <v/>
      </c>
      <c r="C31" s="18"/>
      <c r="E31" s="135" t="s">
        <v>119</v>
      </c>
    </row>
    <row r="32" spans="2:11" ht="15" x14ac:dyDescent="0.25">
      <c r="C32" s="12"/>
      <c r="E32"/>
    </row>
  </sheetData>
  <mergeCells count="4">
    <mergeCell ref="B6:C6"/>
    <mergeCell ref="B15:C15"/>
    <mergeCell ref="B17:C17"/>
    <mergeCell ref="B19:C20"/>
  </mergeCells>
  <dataValidations count="3">
    <dataValidation type="list" allowBlank="1" showInputMessage="1" showErrorMessage="1" sqref="C27:C29" xr:uid="{00000000-0002-0000-0500-000000000000}">
      <formula1>$K$6:$K$8</formula1>
    </dataValidation>
    <dataValidation type="list" allowBlank="1" showInputMessage="1" showErrorMessage="1" sqref="C30" xr:uid="{00000000-0002-0000-0500-000001000000}">
      <formula1>$M$6:$M$9</formula1>
    </dataValidation>
    <dataValidation type="list" allowBlank="1" showInputMessage="1" showErrorMessage="1" sqref="E15 E21 E23:E24 E27:E31" xr:uid="{00000000-0002-0000-0500-000002000000}">
      <formula1>$K$6:$K$9</formula1>
    </dataValidation>
  </dataValidations>
  <pageMargins left="0" right="0" top="0" bottom="0" header="0" footer="0"/>
  <pageSetup paperSize="9" scale="5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114300</xdr:colOff>
                    <xdr:row>13</xdr:row>
                    <xdr:rowOff>171450</xdr:rowOff>
                  </from>
                  <to>
                    <xdr:col>2</xdr:col>
                    <xdr:colOff>2667000</xdr:colOff>
                    <xdr:row>15</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date" operator="greaterThanOrEqual" allowBlank="1" showInputMessage="1" showErrorMessage="1" errorTitle="Invalid Date Entered" error="Please enter the date in format _x000a_dd/mm/yyyy only." prompt="Please ensure you include the date in the following format DD/MM/YYYY" xr:uid="{00000000-0002-0000-0500-000003000000}">
          <x14:formula1>
            <xm:f>'~Finance (TO BE USED BY NEL PC)'!K16</xm:f>
          </x14:formula1>
          <xm:sqref>C23</xm:sqref>
        </x14:dataValidation>
        <x14:dataValidation type="date" operator="greaterThanOrEqual" allowBlank="1" showInputMessage="1" showErrorMessage="1" errorTitle="Invalid Date Entered" error="Please enter the date in format _x000a_dd/mm/yyyy only." prompt="Please ensure you include the date in the following format DD/MM/YYYY" xr:uid="{00000000-0002-0000-0500-000004000000}">
          <x14:formula1>
            <xm:f>'~Finance (TO BE USED BY NEL PC)'!K16</xm:f>
          </x14:formula1>
          <xm:sqref>C24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pageSetUpPr fitToPage="1"/>
  </sheetPr>
  <dimension ref="A1:AD404"/>
  <sheetViews>
    <sheetView showGridLines="0" showRowColHeaders="0" zoomScale="90" zoomScaleNormal="90" workbookViewId="0">
      <pane ySplit="8" topLeftCell="A9" activePane="bottomLeft" state="frozen"/>
      <selection pane="bottomLeft" activeCell="F344" sqref="F344"/>
    </sheetView>
  </sheetViews>
  <sheetFormatPr defaultColWidth="9.28515625" defaultRowHeight="12.75" outlineLevelRow="1" x14ac:dyDescent="0.2"/>
  <cols>
    <col min="1" max="1" width="3.7109375" style="1" customWidth="1"/>
    <col min="2" max="2" width="27.5703125" style="1" customWidth="1"/>
    <col min="3" max="3" width="32.42578125" style="1" customWidth="1"/>
    <col min="4" max="5" width="18.42578125" style="1" customWidth="1"/>
    <col min="6" max="6" width="32.42578125" style="1" customWidth="1"/>
    <col min="7" max="7" width="32.5703125" style="1" customWidth="1"/>
    <col min="8" max="8" width="18" style="61" customWidth="1"/>
    <col min="9" max="9" width="2.42578125" style="1" customWidth="1"/>
    <col min="10" max="10" width="9.5703125" style="1" customWidth="1"/>
    <col min="11" max="11" width="10.7109375" style="145" hidden="1" customWidth="1"/>
    <col min="12" max="12" width="69.28515625" style="145" hidden="1" customWidth="1"/>
    <col min="13" max="14" width="9.7109375" style="145" hidden="1" customWidth="1"/>
    <col min="15" max="15" width="11" style="146" hidden="1" customWidth="1"/>
    <col min="16" max="16" width="32.42578125" style="146" hidden="1" customWidth="1"/>
    <col min="17" max="17" width="9.42578125" style="146" bestFit="1" customWidth="1"/>
    <col min="18" max="18" width="9.5703125" style="1" customWidth="1"/>
    <col min="19" max="23" width="9.28515625" style="1"/>
    <col min="24" max="24" width="11.42578125" style="1" customWidth="1"/>
    <col min="25" max="16384" width="9.28515625" style="1"/>
  </cols>
  <sheetData>
    <row r="1" spans="1:25" ht="13.35" customHeight="1" x14ac:dyDescent="0.25">
      <c r="K1" s="176"/>
      <c r="Y1" s="177"/>
    </row>
    <row r="2" spans="1:25" ht="17.100000000000001" customHeight="1" x14ac:dyDescent="0.2">
      <c r="B2" s="81"/>
      <c r="C2" s="81"/>
      <c r="D2" s="82"/>
      <c r="E2" s="83" t="str">
        <f>Maternity!B7</f>
        <v>Practice Code</v>
      </c>
      <c r="F2" s="161">
        <f>PrC</f>
        <v>0</v>
      </c>
      <c r="G2" s="82"/>
      <c r="H2" s="84"/>
      <c r="I2" s="85"/>
      <c r="K2" s="176">
        <v>371</v>
      </c>
    </row>
    <row r="3" spans="1:25" ht="17.100000000000001" customHeight="1" x14ac:dyDescent="0.25">
      <c r="B3" s="81"/>
      <c r="C3" s="81"/>
      <c r="D3" s="82"/>
      <c r="E3" s="83" t="str">
        <f>Maternity!B8</f>
        <v>Practice Name</v>
      </c>
      <c r="F3" s="161">
        <f>PrN</f>
        <v>0</v>
      </c>
      <c r="G3" s="82"/>
      <c r="H3" s="84"/>
      <c r="I3" s="85"/>
      <c r="J3" s="63"/>
      <c r="K3" s="145" t="s">
        <v>18</v>
      </c>
      <c r="L3" s="145" t="s">
        <v>32</v>
      </c>
      <c r="M3" s="145" t="s">
        <v>26</v>
      </c>
      <c r="N3" s="145" t="s">
        <v>27</v>
      </c>
      <c r="O3" s="145" t="s">
        <v>28</v>
      </c>
      <c r="P3" s="145" t="s">
        <v>29</v>
      </c>
      <c r="Q3" s="145"/>
    </row>
    <row r="4" spans="1:25" ht="17.100000000000001" customHeight="1" x14ac:dyDescent="0.25">
      <c r="B4" s="81"/>
      <c r="C4" s="81"/>
      <c r="D4" s="82"/>
      <c r="E4" s="83" t="str">
        <f>Maternity!B9</f>
        <v>Borough</v>
      </c>
      <c r="F4" s="161">
        <f>PrCCG</f>
        <v>0</v>
      </c>
      <c r="G4" s="82"/>
      <c r="H4" s="84"/>
      <c r="I4" s="85"/>
      <c r="J4" s="63"/>
      <c r="K4" s="147">
        <v>1751.52</v>
      </c>
      <c r="L4" s="147">
        <v>1143.06</v>
      </c>
      <c r="M4" s="147">
        <v>1143.06</v>
      </c>
      <c r="N4" s="147">
        <v>1143.06</v>
      </c>
      <c r="O4" s="147">
        <v>1143.06</v>
      </c>
      <c r="P4" s="148"/>
      <c r="Q4" s="148"/>
      <c r="R4" s="86"/>
    </row>
    <row r="5" spans="1:25" ht="17.100000000000001" customHeight="1" x14ac:dyDescent="0.25">
      <c r="B5" s="81"/>
      <c r="C5" s="81"/>
      <c r="D5" s="82"/>
      <c r="E5" s="83" t="str">
        <f>Maternity!B10</f>
        <v>Contract Type</v>
      </c>
      <c r="F5" s="161">
        <f>ContractType</f>
        <v>0</v>
      </c>
      <c r="G5" s="82"/>
      <c r="H5" s="84"/>
      <c r="I5" s="85"/>
      <c r="J5" s="63"/>
      <c r="K5" s="147">
        <v>875.76</v>
      </c>
      <c r="L5" s="147">
        <v>1751.52</v>
      </c>
      <c r="M5" s="147"/>
      <c r="N5" s="147">
        <v>1751.52</v>
      </c>
      <c r="O5" s="147"/>
      <c r="P5" s="148"/>
      <c r="Q5" s="148"/>
      <c r="R5" s="86"/>
    </row>
    <row r="6" spans="1:25" ht="17.100000000000001" customHeight="1" x14ac:dyDescent="0.25">
      <c r="B6" s="81"/>
      <c r="C6" s="81"/>
      <c r="D6" s="82"/>
      <c r="E6" s="83" t="str">
        <f>Maternity!B11</f>
        <v>Name of GP on Maternity leave</v>
      </c>
      <c r="F6" s="161">
        <f>GPonLeave</f>
        <v>0</v>
      </c>
      <c r="G6" s="82"/>
      <c r="H6" s="84"/>
      <c r="I6" s="85"/>
      <c r="J6" s="63"/>
      <c r="Y6" s="177"/>
    </row>
    <row r="7" spans="1:25" ht="17.100000000000001" customHeight="1" x14ac:dyDescent="0.2">
      <c r="B7" s="81"/>
      <c r="C7" s="81"/>
      <c r="D7" s="82"/>
      <c r="E7" s="83" t="str">
        <f>Maternity!B12</f>
        <v>The number of clinical sessions normally provided, per week</v>
      </c>
      <c r="F7" s="161">
        <f>Sessions</f>
        <v>0</v>
      </c>
      <c r="G7" s="82"/>
      <c r="H7" s="84"/>
      <c r="I7" s="85"/>
    </row>
    <row r="8" spans="1:25" ht="17.100000000000001" customHeight="1" x14ac:dyDescent="0.2">
      <c r="B8" s="81"/>
      <c r="C8" s="87"/>
      <c r="D8" s="82"/>
      <c r="E8" s="83" t="str">
        <f>'Main Page'!C22</f>
        <v>Reason for Claim</v>
      </c>
      <c r="F8" s="162">
        <f>Reason</f>
        <v>0</v>
      </c>
      <c r="G8" s="88"/>
      <c r="H8" s="88"/>
      <c r="I8" s="85"/>
    </row>
    <row r="9" spans="1:25" x14ac:dyDescent="0.2">
      <c r="B9" s="89"/>
      <c r="C9" s="89"/>
      <c r="D9" s="89"/>
      <c r="E9" s="89"/>
      <c r="F9" s="89"/>
      <c r="G9" s="90"/>
      <c r="H9" s="85"/>
      <c r="I9" s="85"/>
    </row>
    <row r="10" spans="1:25" x14ac:dyDescent="0.2">
      <c r="I10" s="91"/>
    </row>
    <row r="11" spans="1:25" ht="15.75" collapsed="1" x14ac:dyDescent="0.25">
      <c r="A11" s="61" t="s">
        <v>106</v>
      </c>
      <c r="B11" s="280" t="s">
        <v>99</v>
      </c>
      <c r="C11" s="281"/>
      <c r="D11" s="281"/>
      <c r="E11" s="281"/>
      <c r="F11" s="281"/>
      <c r="G11" s="281"/>
      <c r="H11" s="282"/>
      <c r="I11" s="91"/>
      <c r="K11" s="149"/>
    </row>
    <row r="12" spans="1:25" ht="13.5" hidden="1" customHeight="1" outlineLevel="1" thickBot="1" x14ac:dyDescent="0.25">
      <c r="A12" s="61"/>
      <c r="B12" s="235" t="s">
        <v>30</v>
      </c>
      <c r="C12" s="236"/>
      <c r="D12" s="236"/>
      <c r="E12" s="236"/>
      <c r="F12" s="237"/>
      <c r="G12" s="160">
        <f>Maternity!C24</f>
        <v>0</v>
      </c>
      <c r="H12" s="93"/>
      <c r="I12" s="91"/>
      <c r="L12" s="147"/>
    </row>
    <row r="13" spans="1:25" ht="13.5" hidden="1" customHeight="1" outlineLevel="1" thickBot="1" x14ac:dyDescent="0.25">
      <c r="A13" s="61"/>
      <c r="B13" s="94" t="s">
        <v>31</v>
      </c>
      <c r="F13" s="95" t="s">
        <v>10</v>
      </c>
      <c r="G13" s="160">
        <f>Maternity!C25</f>
        <v>0</v>
      </c>
      <c r="H13" s="93"/>
      <c r="I13" s="91"/>
      <c r="K13" s="145">
        <f>(G13-G12)</f>
        <v>0</v>
      </c>
      <c r="L13" s="149" t="s">
        <v>138</v>
      </c>
    </row>
    <row r="14" spans="1:25" ht="13.5" hidden="1" customHeight="1" outlineLevel="1" thickBot="1" x14ac:dyDescent="0.25">
      <c r="A14" s="61"/>
      <c r="B14" s="94"/>
      <c r="G14" s="96"/>
      <c r="H14" s="93"/>
      <c r="I14" s="91"/>
      <c r="K14" s="146">
        <f>ROUNDDOWN((G13-G12)/7, 0)</f>
        <v>0</v>
      </c>
      <c r="L14" s="149" t="s">
        <v>107</v>
      </c>
    </row>
    <row r="15" spans="1:25" ht="13.5" hidden="1" customHeight="1" outlineLevel="1" thickBot="1" x14ac:dyDescent="0.25">
      <c r="A15" s="61"/>
      <c r="B15" s="94"/>
      <c r="D15" s="95"/>
      <c r="E15" s="86"/>
      <c r="F15" s="95" t="str">
        <f>TEXT(L4,"£#,###.##")&amp;" for the first 2 weeks, until"</f>
        <v>£1,143.06 for the first 2 weeks, until</v>
      </c>
      <c r="G15" s="159">
        <f>G12+14</f>
        <v>14</v>
      </c>
      <c r="H15" s="93"/>
      <c r="I15" s="91"/>
      <c r="K15" s="150">
        <f>G12+(K14*7)</f>
        <v>0</v>
      </c>
      <c r="L15" s="149"/>
    </row>
    <row r="16" spans="1:25" ht="13.5" hidden="1" customHeight="1" outlineLevel="1" thickBot="1" x14ac:dyDescent="0.25">
      <c r="A16" s="61"/>
      <c r="B16" s="94"/>
      <c r="D16" s="95"/>
      <c r="E16" s="86"/>
      <c r="F16" s="95" t="str">
        <f>"and then "&amp;TEXT(L5,"£#,###.##")&amp;" per week, until"</f>
        <v>and then £1,751.52 per week, until</v>
      </c>
      <c r="G16" s="158">
        <f>IF(K14&gt;26, (G12+(26*7)), G13-1)</f>
        <v>-1</v>
      </c>
      <c r="H16" s="93"/>
      <c r="I16" s="91"/>
      <c r="K16" s="146">
        <f>G13-K15</f>
        <v>0</v>
      </c>
    </row>
    <row r="17" spans="1:17" ht="13.5" hidden="1" customHeight="1" outlineLevel="1" x14ac:dyDescent="0.2">
      <c r="A17" s="61"/>
      <c r="B17" s="98"/>
      <c r="G17" s="86"/>
      <c r="H17" s="99"/>
      <c r="I17" s="91"/>
      <c r="K17" s="150">
        <v>32874</v>
      </c>
    </row>
    <row r="18" spans="1:17" ht="75" hidden="1" customHeight="1" outlineLevel="1" x14ac:dyDescent="0.25">
      <c r="A18" s="61"/>
      <c r="B18" s="267" t="e">
        <f>"Based on the information provided by the practice, the GP is expected to be on leave from "&amp;TEXT(G12, "dd/mm/yyyy")&amp;" until "&amp;TEXT(G13, "dd/mm/yyyy")&amp;", totalling "
&amp;K14&amp;" weeks and "&amp;K16&amp;" days. "&amp;IF(K14&gt;26, "Under the policy, practices are entitled to up to 26 weeks reimbursement. As the practice is claiming over this amount, a separate decision needs to be made by the relevant committee. Currently the practice is entitled to a reclaim "&amp;K18&amp;" clinical sessions based on 26 weeks.",
"Therefore the total number of clinical sessions claimable is "&amp;ROUND(K18, 0)&amp;" {made up of "&amp;$F$7&amp;" sessions X "&amp;ROUND(K13/7, 1)&amp;" weeks}.")&amp;" London Region will reimburse the practice towards the cost of a locum at "&amp;TEXT($L$4,"£#,###.##")&amp;", for the first two weeks, then "&amp;TEXT($L$5,"£#,###.##")&amp;", thereafter until "&amp;TEXT(G16, "dd/mm/yyyy")&amp;"."</f>
        <v>#VALUE!</v>
      </c>
      <c r="C18" s="268"/>
      <c r="D18" s="268"/>
      <c r="E18" s="268"/>
      <c r="F18" s="268"/>
      <c r="G18" s="268"/>
      <c r="H18" s="269"/>
      <c r="I18" s="91"/>
      <c r="J18" s="63"/>
      <c r="K18" s="145">
        <f>IF(K14&gt;26,26*$F$7,K14*$F$7)</f>
        <v>0</v>
      </c>
      <c r="L18" s="149" t="s">
        <v>103</v>
      </c>
    </row>
    <row r="19" spans="1:17" ht="92.25" hidden="1" customHeight="1" outlineLevel="1" x14ac:dyDescent="0.25">
      <c r="A19" s="61"/>
      <c r="B19" s="249" t="s">
        <v>129</v>
      </c>
      <c r="C19" s="250"/>
      <c r="D19" s="250"/>
      <c r="E19" s="250"/>
      <c r="F19" s="238"/>
      <c r="G19" s="239"/>
      <c r="H19" s="240"/>
      <c r="I19" s="91"/>
      <c r="J19" s="63"/>
      <c r="L19" s="149"/>
    </row>
    <row r="20" spans="1:17" ht="8.25" hidden="1" customHeight="1" outlineLevel="1" x14ac:dyDescent="0.25">
      <c r="A20" s="61"/>
      <c r="B20" s="94"/>
      <c r="H20" s="93"/>
      <c r="I20" s="91"/>
      <c r="J20" s="63"/>
    </row>
    <row r="21" spans="1:17" ht="52.5" hidden="1" customHeight="1" outlineLevel="1" x14ac:dyDescent="0.2">
      <c r="A21" s="100"/>
      <c r="B21" s="101" t="s">
        <v>33</v>
      </c>
      <c r="C21" s="102" t="s">
        <v>35</v>
      </c>
      <c r="D21" s="102" t="s">
        <v>34</v>
      </c>
      <c r="E21" s="102" t="s">
        <v>143</v>
      </c>
      <c r="F21" s="166" t="s">
        <v>53</v>
      </c>
      <c r="G21" s="103" t="s">
        <v>142</v>
      </c>
      <c r="H21" s="104" t="s">
        <v>105</v>
      </c>
      <c r="I21" s="91"/>
      <c r="J21" s="105"/>
    </row>
    <row r="22" spans="1:17" s="105" customFormat="1" ht="12.75" hidden="1" customHeight="1" outlineLevel="1" x14ac:dyDescent="0.2">
      <c r="A22" s="61"/>
      <c r="B22" s="175" t="str">
        <f t="shared" ref="B22:B53" si="0">IF(K22&lt;=$K$2,L22,CONCATENATE(L22," - w/c ", TEXT(K22, "ddd dd/mm/yyy")))</f>
        <v>Week 1</v>
      </c>
      <c r="C22" s="14"/>
      <c r="D22" s="15"/>
      <c r="E22" s="15"/>
      <c r="F22" s="174" t="str">
        <f>IF(D22="","",IF(E22="","",MIN(D22,E22,$L$4)))</f>
        <v/>
      </c>
      <c r="G22" s="77"/>
      <c r="H22" s="16"/>
      <c r="I22" s="91"/>
      <c r="J22" s="106"/>
      <c r="K22" s="152">
        <f>G12</f>
        <v>0</v>
      </c>
      <c r="L22" s="151" t="s">
        <v>146</v>
      </c>
      <c r="M22" s="151"/>
      <c r="N22" s="151"/>
      <c r="O22" s="151"/>
      <c r="P22" s="151"/>
      <c r="Q22" s="151"/>
    </row>
    <row r="23" spans="1:17" ht="12.75" hidden="1" customHeight="1" outlineLevel="1" x14ac:dyDescent="0.2">
      <c r="A23" s="61"/>
      <c r="B23" s="175" t="str">
        <f t="shared" si="0"/>
        <v>Week 2</v>
      </c>
      <c r="C23" s="14"/>
      <c r="D23" s="15"/>
      <c r="E23" s="15"/>
      <c r="F23" s="174" t="str">
        <f>IF(D23="","",IF(E23="","",MIN(D23,E23,$L$4)))</f>
        <v/>
      </c>
      <c r="G23" s="76"/>
      <c r="H23" s="16"/>
      <c r="I23" s="91"/>
      <c r="J23" s="3"/>
      <c r="K23" s="152">
        <f>K22+7</f>
        <v>7</v>
      </c>
      <c r="L23" s="145" t="s">
        <v>147</v>
      </c>
    </row>
    <row r="24" spans="1:17" ht="12.75" hidden="1" customHeight="1" outlineLevel="1" x14ac:dyDescent="0.2">
      <c r="A24" s="61"/>
      <c r="B24" s="175" t="str">
        <f t="shared" si="0"/>
        <v>Week 3</v>
      </c>
      <c r="C24" s="14"/>
      <c r="D24" s="15"/>
      <c r="E24" s="15"/>
      <c r="F24" s="174" t="str">
        <f>IF(D24="","",IF(E24="","",MIN(D24,E24,$L$5)))</f>
        <v/>
      </c>
      <c r="G24" s="76"/>
      <c r="H24" s="16"/>
      <c r="I24" s="91"/>
      <c r="J24" s="3"/>
      <c r="K24" s="152">
        <f t="shared" ref="K24:K73" si="1">K23+7</f>
        <v>14</v>
      </c>
      <c r="L24" s="151" t="s">
        <v>148</v>
      </c>
    </row>
    <row r="25" spans="1:17" ht="12.75" hidden="1" customHeight="1" outlineLevel="1" x14ac:dyDescent="0.2">
      <c r="A25" s="61"/>
      <c r="B25" s="175" t="str">
        <f t="shared" si="0"/>
        <v>Week 4</v>
      </c>
      <c r="C25" s="14"/>
      <c r="D25" s="15"/>
      <c r="E25" s="15"/>
      <c r="F25" s="174" t="str">
        <f t="shared" ref="F25:F46" si="2">IF(D25="","",IF(E25="","",MIN(D25,E25,$L$5)))</f>
        <v/>
      </c>
      <c r="G25" s="76"/>
      <c r="H25" s="16"/>
      <c r="I25" s="91"/>
      <c r="J25" s="3"/>
      <c r="K25" s="152">
        <f t="shared" si="1"/>
        <v>21</v>
      </c>
      <c r="L25" s="145" t="s">
        <v>149</v>
      </c>
    </row>
    <row r="26" spans="1:17" ht="12.75" hidden="1" customHeight="1" outlineLevel="1" x14ac:dyDescent="0.2">
      <c r="A26" s="61"/>
      <c r="B26" s="175" t="str">
        <f t="shared" si="0"/>
        <v>Week 5</v>
      </c>
      <c r="C26" s="14"/>
      <c r="D26" s="15"/>
      <c r="E26" s="15"/>
      <c r="F26" s="174" t="str">
        <f t="shared" si="2"/>
        <v/>
      </c>
      <c r="G26" s="76"/>
      <c r="H26" s="16"/>
      <c r="I26" s="91"/>
      <c r="J26" s="3"/>
      <c r="K26" s="152">
        <f t="shared" si="1"/>
        <v>28</v>
      </c>
      <c r="L26" s="151" t="s">
        <v>150</v>
      </c>
    </row>
    <row r="27" spans="1:17" ht="12.75" hidden="1" customHeight="1" outlineLevel="1" x14ac:dyDescent="0.2">
      <c r="A27" s="61"/>
      <c r="B27" s="175" t="str">
        <f t="shared" si="0"/>
        <v>Week 6</v>
      </c>
      <c r="C27" s="14"/>
      <c r="D27" s="15"/>
      <c r="E27" s="15"/>
      <c r="F27" s="174" t="str">
        <f t="shared" si="2"/>
        <v/>
      </c>
      <c r="G27" s="77"/>
      <c r="H27" s="16"/>
      <c r="I27" s="91"/>
      <c r="J27" s="3"/>
      <c r="K27" s="152">
        <f t="shared" si="1"/>
        <v>35</v>
      </c>
      <c r="L27" s="145" t="s">
        <v>151</v>
      </c>
    </row>
    <row r="28" spans="1:17" ht="12.75" hidden="1" customHeight="1" outlineLevel="1" x14ac:dyDescent="0.2">
      <c r="A28" s="61"/>
      <c r="B28" s="175" t="str">
        <f t="shared" si="0"/>
        <v>Week 7</v>
      </c>
      <c r="C28" s="14"/>
      <c r="D28" s="15"/>
      <c r="E28" s="15"/>
      <c r="F28" s="174" t="str">
        <f t="shared" si="2"/>
        <v/>
      </c>
      <c r="G28" s="76"/>
      <c r="H28" s="16"/>
      <c r="I28" s="91"/>
      <c r="J28" s="3"/>
      <c r="K28" s="152">
        <f t="shared" si="1"/>
        <v>42</v>
      </c>
      <c r="L28" s="151" t="s">
        <v>152</v>
      </c>
    </row>
    <row r="29" spans="1:17" ht="12.75" hidden="1" customHeight="1" outlineLevel="1" x14ac:dyDescent="0.2">
      <c r="A29" s="61"/>
      <c r="B29" s="175" t="str">
        <f t="shared" si="0"/>
        <v>Week 8</v>
      </c>
      <c r="C29" s="14"/>
      <c r="D29" s="15"/>
      <c r="E29" s="15"/>
      <c r="F29" s="174" t="str">
        <f t="shared" si="2"/>
        <v/>
      </c>
      <c r="G29" s="76"/>
      <c r="H29" s="16"/>
      <c r="I29" s="91"/>
      <c r="J29" s="3"/>
      <c r="K29" s="152">
        <f t="shared" si="1"/>
        <v>49</v>
      </c>
      <c r="L29" s="145" t="s">
        <v>153</v>
      </c>
    </row>
    <row r="30" spans="1:17" ht="12.75" hidden="1" customHeight="1" outlineLevel="1" x14ac:dyDescent="0.2">
      <c r="A30" s="61"/>
      <c r="B30" s="175" t="str">
        <f t="shared" si="0"/>
        <v>Week 9</v>
      </c>
      <c r="C30" s="14"/>
      <c r="D30" s="15"/>
      <c r="E30" s="15"/>
      <c r="F30" s="174" t="str">
        <f t="shared" si="2"/>
        <v/>
      </c>
      <c r="G30" s="76"/>
      <c r="H30" s="16"/>
      <c r="I30" s="91"/>
      <c r="J30" s="3"/>
      <c r="K30" s="152">
        <f t="shared" si="1"/>
        <v>56</v>
      </c>
      <c r="L30" s="151" t="s">
        <v>154</v>
      </c>
    </row>
    <row r="31" spans="1:17" ht="12.75" hidden="1" customHeight="1" outlineLevel="1" x14ac:dyDescent="0.2">
      <c r="A31" s="61"/>
      <c r="B31" s="175" t="str">
        <f t="shared" si="0"/>
        <v>Week 10</v>
      </c>
      <c r="C31" s="14"/>
      <c r="D31" s="15"/>
      <c r="E31" s="15"/>
      <c r="F31" s="174" t="str">
        <f t="shared" si="2"/>
        <v/>
      </c>
      <c r="G31" s="76"/>
      <c r="H31" s="16"/>
      <c r="I31" s="91"/>
      <c r="J31" s="3"/>
      <c r="K31" s="152">
        <f t="shared" si="1"/>
        <v>63</v>
      </c>
      <c r="L31" s="145" t="s">
        <v>36</v>
      </c>
    </row>
    <row r="32" spans="1:17" ht="12.75" hidden="1" customHeight="1" outlineLevel="1" x14ac:dyDescent="0.2">
      <c r="A32" s="61"/>
      <c r="B32" s="175" t="str">
        <f t="shared" si="0"/>
        <v>Week 11</v>
      </c>
      <c r="C32" s="14"/>
      <c r="D32" s="15"/>
      <c r="E32" s="15"/>
      <c r="F32" s="174" t="str">
        <f t="shared" si="2"/>
        <v/>
      </c>
      <c r="G32" s="77"/>
      <c r="H32" s="16"/>
      <c r="I32" s="91"/>
      <c r="J32" s="3"/>
      <c r="K32" s="152">
        <f t="shared" si="1"/>
        <v>70</v>
      </c>
      <c r="L32" s="151" t="s">
        <v>37</v>
      </c>
    </row>
    <row r="33" spans="1:12" ht="12.75" hidden="1" customHeight="1" outlineLevel="1" x14ac:dyDescent="0.2">
      <c r="A33" s="61"/>
      <c r="B33" s="175" t="str">
        <f t="shared" si="0"/>
        <v>Week 12</v>
      </c>
      <c r="C33" s="14"/>
      <c r="D33" s="15"/>
      <c r="E33" s="15"/>
      <c r="F33" s="174" t="str">
        <f t="shared" si="2"/>
        <v/>
      </c>
      <c r="G33" s="76"/>
      <c r="H33" s="16"/>
      <c r="I33" s="91"/>
      <c r="J33" s="3"/>
      <c r="K33" s="152">
        <f t="shared" si="1"/>
        <v>77</v>
      </c>
      <c r="L33" s="145" t="s">
        <v>38</v>
      </c>
    </row>
    <row r="34" spans="1:12" ht="12.75" hidden="1" customHeight="1" outlineLevel="1" x14ac:dyDescent="0.2">
      <c r="A34" s="61"/>
      <c r="B34" s="175" t="str">
        <f t="shared" si="0"/>
        <v>Week 13</v>
      </c>
      <c r="C34" s="14"/>
      <c r="D34" s="15"/>
      <c r="E34" s="15"/>
      <c r="F34" s="174" t="str">
        <f t="shared" si="2"/>
        <v/>
      </c>
      <c r="G34" s="76"/>
      <c r="H34" s="16"/>
      <c r="I34" s="91"/>
      <c r="J34" s="3"/>
      <c r="K34" s="152">
        <f t="shared" si="1"/>
        <v>84</v>
      </c>
      <c r="L34" s="151" t="s">
        <v>39</v>
      </c>
    </row>
    <row r="35" spans="1:12" ht="12.75" hidden="1" customHeight="1" outlineLevel="1" x14ac:dyDescent="0.2">
      <c r="A35" s="61"/>
      <c r="B35" s="175" t="str">
        <f t="shared" si="0"/>
        <v>Week 14</v>
      </c>
      <c r="C35" s="14"/>
      <c r="D35" s="15"/>
      <c r="E35" s="15"/>
      <c r="F35" s="174" t="str">
        <f t="shared" si="2"/>
        <v/>
      </c>
      <c r="G35" s="76"/>
      <c r="H35" s="16"/>
      <c r="I35" s="91"/>
      <c r="J35" s="3"/>
      <c r="K35" s="152">
        <f t="shared" si="1"/>
        <v>91</v>
      </c>
      <c r="L35" s="145" t="s">
        <v>40</v>
      </c>
    </row>
    <row r="36" spans="1:12" ht="12.75" hidden="1" customHeight="1" outlineLevel="1" x14ac:dyDescent="0.2">
      <c r="A36" s="61"/>
      <c r="B36" s="175" t="str">
        <f t="shared" si="0"/>
        <v>Week 15</v>
      </c>
      <c r="C36" s="14"/>
      <c r="D36" s="15"/>
      <c r="E36" s="15"/>
      <c r="F36" s="174" t="str">
        <f t="shared" si="2"/>
        <v/>
      </c>
      <c r="G36" s="76"/>
      <c r="H36" s="16"/>
      <c r="I36" s="91"/>
      <c r="J36" s="3"/>
      <c r="K36" s="152">
        <f t="shared" si="1"/>
        <v>98</v>
      </c>
      <c r="L36" s="151" t="s">
        <v>41</v>
      </c>
    </row>
    <row r="37" spans="1:12" ht="12.75" hidden="1" customHeight="1" outlineLevel="1" x14ac:dyDescent="0.2">
      <c r="A37" s="61"/>
      <c r="B37" s="175" t="str">
        <f t="shared" si="0"/>
        <v>Week 16</v>
      </c>
      <c r="C37" s="14"/>
      <c r="D37" s="15"/>
      <c r="E37" s="15"/>
      <c r="F37" s="174" t="str">
        <f t="shared" si="2"/>
        <v/>
      </c>
      <c r="G37" s="77"/>
      <c r="H37" s="16"/>
      <c r="I37" s="91"/>
      <c r="J37" s="3"/>
      <c r="K37" s="152">
        <f t="shared" si="1"/>
        <v>105</v>
      </c>
      <c r="L37" s="145" t="s">
        <v>42</v>
      </c>
    </row>
    <row r="38" spans="1:12" ht="12.75" hidden="1" customHeight="1" outlineLevel="1" x14ac:dyDescent="0.2">
      <c r="A38" s="61"/>
      <c r="B38" s="175" t="str">
        <f t="shared" si="0"/>
        <v>Week 17</v>
      </c>
      <c r="C38" s="14"/>
      <c r="D38" s="15"/>
      <c r="E38" s="15"/>
      <c r="F38" s="174" t="str">
        <f t="shared" si="2"/>
        <v/>
      </c>
      <c r="G38" s="76"/>
      <c r="H38" s="16"/>
      <c r="I38" s="91"/>
      <c r="J38" s="3"/>
      <c r="K38" s="152">
        <f t="shared" si="1"/>
        <v>112</v>
      </c>
      <c r="L38" s="151" t="s">
        <v>43</v>
      </c>
    </row>
    <row r="39" spans="1:12" ht="12.75" hidden="1" customHeight="1" outlineLevel="1" x14ac:dyDescent="0.2">
      <c r="A39" s="61"/>
      <c r="B39" s="175" t="str">
        <f t="shared" si="0"/>
        <v>Week 18</v>
      </c>
      <c r="C39" s="14"/>
      <c r="D39" s="15"/>
      <c r="E39" s="15"/>
      <c r="F39" s="174" t="str">
        <f t="shared" si="2"/>
        <v/>
      </c>
      <c r="G39" s="76"/>
      <c r="H39" s="16"/>
      <c r="I39" s="91"/>
      <c r="J39" s="3"/>
      <c r="K39" s="152">
        <f t="shared" si="1"/>
        <v>119</v>
      </c>
      <c r="L39" s="145" t="s">
        <v>44</v>
      </c>
    </row>
    <row r="40" spans="1:12" ht="12.75" hidden="1" customHeight="1" outlineLevel="1" x14ac:dyDescent="0.2">
      <c r="A40" s="61"/>
      <c r="B40" s="175" t="str">
        <f t="shared" si="0"/>
        <v>Week 19</v>
      </c>
      <c r="C40" s="14"/>
      <c r="D40" s="15"/>
      <c r="E40" s="15"/>
      <c r="F40" s="174" t="str">
        <f t="shared" si="2"/>
        <v/>
      </c>
      <c r="G40" s="76"/>
      <c r="H40" s="16"/>
      <c r="I40" s="91"/>
      <c r="J40" s="3"/>
      <c r="K40" s="152">
        <f t="shared" si="1"/>
        <v>126</v>
      </c>
      <c r="L40" s="151" t="s">
        <v>45</v>
      </c>
    </row>
    <row r="41" spans="1:12" ht="12.75" hidden="1" customHeight="1" outlineLevel="1" x14ac:dyDescent="0.2">
      <c r="A41" s="61"/>
      <c r="B41" s="175" t="str">
        <f t="shared" si="0"/>
        <v>Week 20</v>
      </c>
      <c r="C41" s="14"/>
      <c r="D41" s="15"/>
      <c r="E41" s="15"/>
      <c r="F41" s="174" t="str">
        <f t="shared" si="2"/>
        <v/>
      </c>
      <c r="G41" s="76"/>
      <c r="H41" s="16"/>
      <c r="I41" s="91"/>
      <c r="J41" s="3"/>
      <c r="K41" s="152">
        <f t="shared" si="1"/>
        <v>133</v>
      </c>
      <c r="L41" s="145" t="s">
        <v>46</v>
      </c>
    </row>
    <row r="42" spans="1:12" ht="12.75" hidden="1" customHeight="1" outlineLevel="1" x14ac:dyDescent="0.2">
      <c r="A42" s="61"/>
      <c r="B42" s="175" t="str">
        <f t="shared" si="0"/>
        <v>Week 21</v>
      </c>
      <c r="C42" s="14"/>
      <c r="D42" s="15"/>
      <c r="E42" s="15"/>
      <c r="F42" s="174" t="str">
        <f t="shared" si="2"/>
        <v/>
      </c>
      <c r="G42" s="77"/>
      <c r="H42" s="16"/>
      <c r="I42" s="91"/>
      <c r="J42" s="3"/>
      <c r="K42" s="152">
        <f t="shared" si="1"/>
        <v>140</v>
      </c>
      <c r="L42" s="151" t="s">
        <v>47</v>
      </c>
    </row>
    <row r="43" spans="1:12" ht="12.75" hidden="1" customHeight="1" outlineLevel="1" x14ac:dyDescent="0.2">
      <c r="A43" s="61"/>
      <c r="B43" s="175" t="str">
        <f t="shared" si="0"/>
        <v>Week 22</v>
      </c>
      <c r="C43" s="14"/>
      <c r="D43" s="15"/>
      <c r="E43" s="15"/>
      <c r="F43" s="174" t="str">
        <f t="shared" si="2"/>
        <v/>
      </c>
      <c r="G43" s="76"/>
      <c r="H43" s="16"/>
      <c r="I43" s="91"/>
      <c r="J43" s="3"/>
      <c r="K43" s="152">
        <f t="shared" si="1"/>
        <v>147</v>
      </c>
      <c r="L43" s="145" t="s">
        <v>48</v>
      </c>
    </row>
    <row r="44" spans="1:12" ht="12.75" hidden="1" customHeight="1" outlineLevel="1" x14ac:dyDescent="0.2">
      <c r="A44" s="61"/>
      <c r="B44" s="175" t="str">
        <f t="shared" si="0"/>
        <v>Week 23</v>
      </c>
      <c r="C44" s="14"/>
      <c r="D44" s="15"/>
      <c r="E44" s="15"/>
      <c r="F44" s="174" t="str">
        <f t="shared" si="2"/>
        <v/>
      </c>
      <c r="G44" s="76"/>
      <c r="H44" s="16"/>
      <c r="I44" s="91"/>
      <c r="J44" s="3"/>
      <c r="K44" s="152">
        <f t="shared" si="1"/>
        <v>154</v>
      </c>
      <c r="L44" s="151" t="s">
        <v>49</v>
      </c>
    </row>
    <row r="45" spans="1:12" ht="12.75" hidden="1" customHeight="1" outlineLevel="1" x14ac:dyDescent="0.2">
      <c r="A45" s="61"/>
      <c r="B45" s="175" t="str">
        <f t="shared" si="0"/>
        <v>Week 24</v>
      </c>
      <c r="C45" s="14"/>
      <c r="D45" s="15"/>
      <c r="E45" s="15"/>
      <c r="F45" s="174" t="str">
        <f t="shared" si="2"/>
        <v/>
      </c>
      <c r="G45" s="17"/>
      <c r="H45" s="16"/>
      <c r="I45" s="91"/>
      <c r="J45" s="3"/>
      <c r="K45" s="152">
        <f t="shared" si="1"/>
        <v>161</v>
      </c>
      <c r="L45" s="145" t="s">
        <v>50</v>
      </c>
    </row>
    <row r="46" spans="1:12" ht="12.75" hidden="1" customHeight="1" outlineLevel="1" x14ac:dyDescent="0.2">
      <c r="A46" s="61"/>
      <c r="B46" s="175" t="str">
        <f t="shared" si="0"/>
        <v>Week 25</v>
      </c>
      <c r="C46" s="14"/>
      <c r="D46" s="15"/>
      <c r="E46" s="15"/>
      <c r="F46" s="174" t="str">
        <f t="shared" si="2"/>
        <v/>
      </c>
      <c r="G46" s="17"/>
      <c r="H46" s="16"/>
      <c r="I46" s="91"/>
      <c r="J46" s="3"/>
      <c r="K46" s="152">
        <f t="shared" si="1"/>
        <v>168</v>
      </c>
      <c r="L46" s="151" t="s">
        <v>51</v>
      </c>
    </row>
    <row r="47" spans="1:12" ht="12.75" hidden="1" customHeight="1" outlineLevel="1" x14ac:dyDescent="0.2">
      <c r="A47" s="61"/>
      <c r="B47" s="175" t="str">
        <f t="shared" si="0"/>
        <v>Week 26</v>
      </c>
      <c r="C47" s="14"/>
      <c r="D47" s="15"/>
      <c r="E47" s="15"/>
      <c r="F47" s="174" t="str">
        <f>IF(D47="","",IF(E47="","",MIN(D47,E47,$L$5)))</f>
        <v/>
      </c>
      <c r="G47" s="17"/>
      <c r="H47" s="16"/>
      <c r="I47" s="91"/>
      <c r="J47" s="3"/>
      <c r="K47" s="152">
        <f t="shared" si="1"/>
        <v>175</v>
      </c>
      <c r="L47" s="145" t="s">
        <v>52</v>
      </c>
    </row>
    <row r="48" spans="1:12" ht="12.75" hidden="1" customHeight="1" outlineLevel="1" x14ac:dyDescent="0.2">
      <c r="A48" s="61"/>
      <c r="B48" s="175" t="str">
        <f t="shared" si="0"/>
        <v>Week 27</v>
      </c>
      <c r="C48" s="14"/>
      <c r="D48" s="15"/>
      <c r="E48" s="15"/>
      <c r="F48" s="174" t="str">
        <f>IF(D48="","",IF(E48="","",MIN(D48,E48,$L$5)/2))</f>
        <v/>
      </c>
      <c r="G48" s="17"/>
      <c r="H48" s="16"/>
      <c r="I48" s="91"/>
      <c r="J48" s="3"/>
      <c r="K48" s="152">
        <f t="shared" si="1"/>
        <v>182</v>
      </c>
      <c r="L48" s="151" t="s">
        <v>54</v>
      </c>
    </row>
    <row r="49" spans="1:12" ht="12.75" hidden="1" customHeight="1" outlineLevel="1" x14ac:dyDescent="0.2">
      <c r="A49" s="61"/>
      <c r="B49" s="175" t="str">
        <f t="shared" si="0"/>
        <v>Week 28</v>
      </c>
      <c r="C49" s="14"/>
      <c r="D49" s="15"/>
      <c r="E49" s="15"/>
      <c r="F49" s="174" t="str">
        <f>IF(D49="","",IF(E49="","",MIN(D49,E49,$L$5)/2))</f>
        <v/>
      </c>
      <c r="G49" s="17"/>
      <c r="H49" s="16"/>
      <c r="I49" s="91"/>
      <c r="J49" s="3"/>
      <c r="K49" s="152">
        <f t="shared" si="1"/>
        <v>189</v>
      </c>
      <c r="L49" s="145" t="s">
        <v>55</v>
      </c>
    </row>
    <row r="50" spans="1:12" ht="12.75" hidden="1" customHeight="1" outlineLevel="1" x14ac:dyDescent="0.2">
      <c r="A50" s="61"/>
      <c r="B50" s="175" t="str">
        <f t="shared" si="0"/>
        <v>Week 29</v>
      </c>
      <c r="C50" s="14"/>
      <c r="D50" s="15"/>
      <c r="E50" s="15"/>
      <c r="F50" s="174" t="str">
        <f>IF(D50="","",IF(E50="","",MIN(D50,E50,$L$5)/2))</f>
        <v/>
      </c>
      <c r="G50" s="17"/>
      <c r="H50" s="16"/>
      <c r="I50" s="91"/>
      <c r="J50" s="3"/>
      <c r="K50" s="152">
        <f t="shared" si="1"/>
        <v>196</v>
      </c>
      <c r="L50" s="151" t="s">
        <v>56</v>
      </c>
    </row>
    <row r="51" spans="1:12" ht="12.75" hidden="1" customHeight="1" outlineLevel="1" x14ac:dyDescent="0.2">
      <c r="A51" s="61"/>
      <c r="B51" s="175" t="str">
        <f t="shared" si="0"/>
        <v>Week 30</v>
      </c>
      <c r="C51" s="14"/>
      <c r="D51" s="15"/>
      <c r="E51" s="15"/>
      <c r="F51" s="174" t="str">
        <f t="shared" ref="F51:F73" si="3">IF(D51="","",IF(E51="","",MIN(D51,E51,$L$5)/2))</f>
        <v/>
      </c>
      <c r="G51" s="17"/>
      <c r="H51" s="16"/>
      <c r="I51" s="91"/>
      <c r="J51" s="3"/>
      <c r="K51" s="152">
        <f t="shared" si="1"/>
        <v>203</v>
      </c>
      <c r="L51" s="145" t="s">
        <v>57</v>
      </c>
    </row>
    <row r="52" spans="1:12" ht="12.75" hidden="1" customHeight="1" outlineLevel="1" x14ac:dyDescent="0.2">
      <c r="A52" s="61"/>
      <c r="B52" s="175" t="str">
        <f t="shared" si="0"/>
        <v>Week 31</v>
      </c>
      <c r="C52" s="14"/>
      <c r="D52" s="15"/>
      <c r="E52" s="15"/>
      <c r="F52" s="174" t="str">
        <f t="shared" si="3"/>
        <v/>
      </c>
      <c r="G52" s="17"/>
      <c r="H52" s="16"/>
      <c r="I52" s="91"/>
      <c r="J52" s="3"/>
      <c r="K52" s="152">
        <f t="shared" si="1"/>
        <v>210</v>
      </c>
      <c r="L52" s="151" t="s">
        <v>58</v>
      </c>
    </row>
    <row r="53" spans="1:12" ht="12.75" hidden="1" customHeight="1" outlineLevel="1" x14ac:dyDescent="0.2">
      <c r="A53" s="61"/>
      <c r="B53" s="175" t="str">
        <f t="shared" si="0"/>
        <v>Week 32</v>
      </c>
      <c r="C53" s="14"/>
      <c r="D53" s="15"/>
      <c r="E53" s="15"/>
      <c r="F53" s="174" t="str">
        <f t="shared" si="3"/>
        <v/>
      </c>
      <c r="G53" s="17"/>
      <c r="H53" s="16"/>
      <c r="I53" s="91"/>
      <c r="J53" s="3"/>
      <c r="K53" s="152">
        <f t="shared" si="1"/>
        <v>217</v>
      </c>
      <c r="L53" s="145" t="s">
        <v>59</v>
      </c>
    </row>
    <row r="54" spans="1:12" ht="12.75" hidden="1" customHeight="1" outlineLevel="1" x14ac:dyDescent="0.2">
      <c r="A54" s="61"/>
      <c r="B54" s="175" t="str">
        <f t="shared" ref="B54:B73" si="4">IF(K54&lt;=$K$2,L54,CONCATENATE(L54," - w/c ", TEXT(K54, "ddd dd/mm/yyy")))</f>
        <v>Week 33</v>
      </c>
      <c r="C54" s="14"/>
      <c r="D54" s="15"/>
      <c r="E54" s="15"/>
      <c r="F54" s="174" t="str">
        <f t="shared" si="3"/>
        <v/>
      </c>
      <c r="G54" s="17"/>
      <c r="H54" s="16"/>
      <c r="I54" s="91"/>
      <c r="J54" s="3"/>
      <c r="K54" s="152">
        <f t="shared" si="1"/>
        <v>224</v>
      </c>
      <c r="L54" s="151" t="s">
        <v>60</v>
      </c>
    </row>
    <row r="55" spans="1:12" ht="12.75" hidden="1" customHeight="1" outlineLevel="1" x14ac:dyDescent="0.2">
      <c r="A55" s="61"/>
      <c r="B55" s="175" t="str">
        <f t="shared" si="4"/>
        <v>Week 34</v>
      </c>
      <c r="C55" s="14"/>
      <c r="D55" s="15"/>
      <c r="E55" s="15"/>
      <c r="F55" s="174" t="str">
        <f t="shared" si="3"/>
        <v/>
      </c>
      <c r="G55" s="17"/>
      <c r="H55" s="16"/>
      <c r="I55" s="91"/>
      <c r="J55" s="3"/>
      <c r="K55" s="152">
        <f t="shared" si="1"/>
        <v>231</v>
      </c>
      <c r="L55" s="145" t="s">
        <v>61</v>
      </c>
    </row>
    <row r="56" spans="1:12" ht="12.75" hidden="1" customHeight="1" outlineLevel="1" x14ac:dyDescent="0.2">
      <c r="A56" s="61"/>
      <c r="B56" s="175" t="str">
        <f t="shared" si="4"/>
        <v>Week 35</v>
      </c>
      <c r="C56" s="14"/>
      <c r="D56" s="15"/>
      <c r="E56" s="15"/>
      <c r="F56" s="174" t="str">
        <f t="shared" si="3"/>
        <v/>
      </c>
      <c r="G56" s="17"/>
      <c r="H56" s="16"/>
      <c r="I56" s="91"/>
      <c r="J56" s="3"/>
      <c r="K56" s="152">
        <f t="shared" si="1"/>
        <v>238</v>
      </c>
      <c r="L56" s="151" t="s">
        <v>62</v>
      </c>
    </row>
    <row r="57" spans="1:12" ht="12.75" hidden="1" customHeight="1" outlineLevel="1" x14ac:dyDescent="0.2">
      <c r="A57" s="61"/>
      <c r="B57" s="175" t="str">
        <f t="shared" si="4"/>
        <v>Week 36</v>
      </c>
      <c r="C57" s="14"/>
      <c r="D57" s="15"/>
      <c r="E57" s="15"/>
      <c r="F57" s="174" t="str">
        <f t="shared" si="3"/>
        <v/>
      </c>
      <c r="G57" s="17"/>
      <c r="H57" s="16"/>
      <c r="I57" s="91"/>
      <c r="J57" s="3"/>
      <c r="K57" s="152">
        <f t="shared" si="1"/>
        <v>245</v>
      </c>
      <c r="L57" s="145" t="s">
        <v>63</v>
      </c>
    </row>
    <row r="58" spans="1:12" ht="12.75" hidden="1" customHeight="1" outlineLevel="1" x14ac:dyDescent="0.2">
      <c r="A58" s="61"/>
      <c r="B58" s="175" t="str">
        <f t="shared" si="4"/>
        <v>Week 37</v>
      </c>
      <c r="C58" s="14"/>
      <c r="D58" s="15"/>
      <c r="E58" s="15"/>
      <c r="F58" s="174" t="str">
        <f t="shared" si="3"/>
        <v/>
      </c>
      <c r="G58" s="17"/>
      <c r="H58" s="16"/>
      <c r="I58" s="91"/>
      <c r="J58" s="3"/>
      <c r="K58" s="152">
        <f t="shared" si="1"/>
        <v>252</v>
      </c>
      <c r="L58" s="151" t="s">
        <v>64</v>
      </c>
    </row>
    <row r="59" spans="1:12" ht="12.75" hidden="1" customHeight="1" outlineLevel="1" x14ac:dyDescent="0.2">
      <c r="A59" s="61"/>
      <c r="B59" s="175" t="str">
        <f t="shared" si="4"/>
        <v>Week 38</v>
      </c>
      <c r="C59" s="14"/>
      <c r="D59" s="15"/>
      <c r="E59" s="15"/>
      <c r="F59" s="174" t="str">
        <f t="shared" si="3"/>
        <v/>
      </c>
      <c r="G59" s="17"/>
      <c r="H59" s="16"/>
      <c r="I59" s="91"/>
      <c r="J59" s="3"/>
      <c r="K59" s="152">
        <f t="shared" si="1"/>
        <v>259</v>
      </c>
      <c r="L59" s="145" t="s">
        <v>65</v>
      </c>
    </row>
    <row r="60" spans="1:12" ht="12.75" hidden="1" customHeight="1" outlineLevel="1" x14ac:dyDescent="0.2">
      <c r="A60" s="61"/>
      <c r="B60" s="175" t="str">
        <f t="shared" si="4"/>
        <v>Week 39</v>
      </c>
      <c r="C60" s="14"/>
      <c r="D60" s="15"/>
      <c r="E60" s="15"/>
      <c r="F60" s="174" t="str">
        <f t="shared" si="3"/>
        <v/>
      </c>
      <c r="G60" s="17"/>
      <c r="H60" s="16"/>
      <c r="I60" s="91"/>
      <c r="J60" s="3"/>
      <c r="K60" s="152">
        <f t="shared" si="1"/>
        <v>266</v>
      </c>
      <c r="L60" s="151" t="s">
        <v>66</v>
      </c>
    </row>
    <row r="61" spans="1:12" ht="12.75" hidden="1" customHeight="1" outlineLevel="1" x14ac:dyDescent="0.2">
      <c r="A61" s="61"/>
      <c r="B61" s="175" t="str">
        <f t="shared" si="4"/>
        <v>Week 40</v>
      </c>
      <c r="C61" s="14"/>
      <c r="D61" s="15"/>
      <c r="E61" s="15"/>
      <c r="F61" s="174" t="str">
        <f t="shared" si="3"/>
        <v/>
      </c>
      <c r="G61" s="17"/>
      <c r="H61" s="16"/>
      <c r="I61" s="91"/>
      <c r="J61" s="3"/>
      <c r="K61" s="152">
        <f t="shared" si="1"/>
        <v>273</v>
      </c>
      <c r="L61" s="145" t="s">
        <v>67</v>
      </c>
    </row>
    <row r="62" spans="1:12" ht="12.75" hidden="1" customHeight="1" outlineLevel="1" x14ac:dyDescent="0.2">
      <c r="A62" s="61"/>
      <c r="B62" s="175" t="str">
        <f t="shared" si="4"/>
        <v>Week 41</v>
      </c>
      <c r="C62" s="14"/>
      <c r="D62" s="15"/>
      <c r="E62" s="15"/>
      <c r="F62" s="174" t="str">
        <f t="shared" si="3"/>
        <v/>
      </c>
      <c r="G62" s="17"/>
      <c r="H62" s="16"/>
      <c r="I62" s="91"/>
      <c r="J62" s="3"/>
      <c r="K62" s="152">
        <f t="shared" si="1"/>
        <v>280</v>
      </c>
      <c r="L62" s="151" t="s">
        <v>68</v>
      </c>
    </row>
    <row r="63" spans="1:12" ht="12.75" hidden="1" customHeight="1" outlineLevel="1" x14ac:dyDescent="0.2">
      <c r="A63" s="61"/>
      <c r="B63" s="175" t="str">
        <f t="shared" si="4"/>
        <v>Week 42</v>
      </c>
      <c r="C63" s="14"/>
      <c r="D63" s="15"/>
      <c r="E63" s="15"/>
      <c r="F63" s="174" t="str">
        <f t="shared" si="3"/>
        <v/>
      </c>
      <c r="G63" s="17"/>
      <c r="H63" s="16"/>
      <c r="I63" s="91"/>
      <c r="J63" s="3"/>
      <c r="K63" s="152">
        <f t="shared" si="1"/>
        <v>287</v>
      </c>
      <c r="L63" s="145" t="s">
        <v>69</v>
      </c>
    </row>
    <row r="64" spans="1:12" ht="12.75" hidden="1" customHeight="1" outlineLevel="1" x14ac:dyDescent="0.2">
      <c r="A64" s="61"/>
      <c r="B64" s="175" t="str">
        <f t="shared" si="4"/>
        <v>Week 43</v>
      </c>
      <c r="C64" s="14"/>
      <c r="D64" s="15"/>
      <c r="E64" s="15"/>
      <c r="F64" s="174" t="str">
        <f t="shared" si="3"/>
        <v/>
      </c>
      <c r="G64" s="17"/>
      <c r="H64" s="16"/>
      <c r="I64" s="91"/>
      <c r="J64" s="3"/>
      <c r="K64" s="152">
        <f t="shared" si="1"/>
        <v>294</v>
      </c>
      <c r="L64" s="151" t="s">
        <v>70</v>
      </c>
    </row>
    <row r="65" spans="1:12" ht="12.75" hidden="1" customHeight="1" outlineLevel="1" x14ac:dyDescent="0.2">
      <c r="A65" s="61"/>
      <c r="B65" s="175" t="str">
        <f t="shared" si="4"/>
        <v>Week 44</v>
      </c>
      <c r="C65" s="14"/>
      <c r="D65" s="15"/>
      <c r="E65" s="15"/>
      <c r="F65" s="174" t="str">
        <f t="shared" si="3"/>
        <v/>
      </c>
      <c r="G65" s="17"/>
      <c r="H65" s="16"/>
      <c r="I65" s="91"/>
      <c r="J65" s="3"/>
      <c r="K65" s="152">
        <f t="shared" si="1"/>
        <v>301</v>
      </c>
      <c r="L65" s="145" t="s">
        <v>71</v>
      </c>
    </row>
    <row r="66" spans="1:12" ht="12.75" hidden="1" customHeight="1" outlineLevel="1" x14ac:dyDescent="0.2">
      <c r="A66" s="61"/>
      <c r="B66" s="175" t="str">
        <f t="shared" si="4"/>
        <v>Week 45</v>
      </c>
      <c r="C66" s="14"/>
      <c r="D66" s="15"/>
      <c r="E66" s="15"/>
      <c r="F66" s="174" t="str">
        <f t="shared" si="3"/>
        <v/>
      </c>
      <c r="G66" s="17"/>
      <c r="H66" s="16"/>
      <c r="I66" s="91"/>
      <c r="J66" s="3"/>
      <c r="K66" s="152">
        <f t="shared" si="1"/>
        <v>308</v>
      </c>
      <c r="L66" s="151" t="s">
        <v>72</v>
      </c>
    </row>
    <row r="67" spans="1:12" ht="12.75" hidden="1" customHeight="1" outlineLevel="1" x14ac:dyDescent="0.2">
      <c r="A67" s="61"/>
      <c r="B67" s="175" t="str">
        <f t="shared" si="4"/>
        <v>Week 46</v>
      </c>
      <c r="C67" s="14"/>
      <c r="D67" s="15"/>
      <c r="E67" s="15"/>
      <c r="F67" s="174" t="str">
        <f t="shared" si="3"/>
        <v/>
      </c>
      <c r="G67" s="17"/>
      <c r="H67" s="16"/>
      <c r="I67" s="91"/>
      <c r="J67" s="3"/>
      <c r="K67" s="152">
        <f t="shared" si="1"/>
        <v>315</v>
      </c>
      <c r="L67" s="145" t="s">
        <v>73</v>
      </c>
    </row>
    <row r="68" spans="1:12" ht="12.75" hidden="1" customHeight="1" outlineLevel="1" x14ac:dyDescent="0.2">
      <c r="A68" s="61"/>
      <c r="B68" s="175" t="str">
        <f t="shared" si="4"/>
        <v>Week 47</v>
      </c>
      <c r="C68" s="14"/>
      <c r="D68" s="15"/>
      <c r="E68" s="15"/>
      <c r="F68" s="174" t="str">
        <f t="shared" si="3"/>
        <v/>
      </c>
      <c r="G68" s="17"/>
      <c r="H68" s="16"/>
      <c r="I68" s="91"/>
      <c r="J68" s="3"/>
      <c r="K68" s="152">
        <f t="shared" si="1"/>
        <v>322</v>
      </c>
      <c r="L68" s="151" t="s">
        <v>74</v>
      </c>
    </row>
    <row r="69" spans="1:12" ht="12.75" hidden="1" customHeight="1" outlineLevel="1" x14ac:dyDescent="0.2">
      <c r="A69" s="61"/>
      <c r="B69" s="175" t="str">
        <f t="shared" si="4"/>
        <v>Week 48</v>
      </c>
      <c r="C69" s="14"/>
      <c r="D69" s="15"/>
      <c r="E69" s="15"/>
      <c r="F69" s="174" t="str">
        <f t="shared" si="3"/>
        <v/>
      </c>
      <c r="G69" s="17"/>
      <c r="H69" s="16"/>
      <c r="I69" s="91"/>
      <c r="J69" s="3"/>
      <c r="K69" s="152">
        <f t="shared" si="1"/>
        <v>329</v>
      </c>
      <c r="L69" s="145" t="s">
        <v>75</v>
      </c>
    </row>
    <row r="70" spans="1:12" ht="12.75" hidden="1" customHeight="1" outlineLevel="1" x14ac:dyDescent="0.2">
      <c r="A70" s="61"/>
      <c r="B70" s="175" t="str">
        <f t="shared" si="4"/>
        <v>Week 49</v>
      </c>
      <c r="C70" s="14"/>
      <c r="D70" s="15"/>
      <c r="E70" s="15"/>
      <c r="F70" s="174" t="str">
        <f t="shared" si="3"/>
        <v/>
      </c>
      <c r="G70" s="17"/>
      <c r="H70" s="16"/>
      <c r="I70" s="91"/>
      <c r="J70" s="3"/>
      <c r="K70" s="152">
        <f t="shared" si="1"/>
        <v>336</v>
      </c>
      <c r="L70" s="151" t="s">
        <v>76</v>
      </c>
    </row>
    <row r="71" spans="1:12" ht="12.75" hidden="1" customHeight="1" outlineLevel="1" x14ac:dyDescent="0.2">
      <c r="A71" s="61"/>
      <c r="B71" s="175" t="str">
        <f t="shared" si="4"/>
        <v>Week 50</v>
      </c>
      <c r="C71" s="14"/>
      <c r="D71" s="15"/>
      <c r="E71" s="15"/>
      <c r="F71" s="174" t="str">
        <f t="shared" si="3"/>
        <v/>
      </c>
      <c r="G71" s="17"/>
      <c r="H71" s="16"/>
      <c r="I71" s="91"/>
      <c r="J71" s="3"/>
      <c r="K71" s="152">
        <f t="shared" si="1"/>
        <v>343</v>
      </c>
      <c r="L71" s="145" t="s">
        <v>77</v>
      </c>
    </row>
    <row r="72" spans="1:12" ht="12.75" hidden="1" customHeight="1" outlineLevel="1" x14ac:dyDescent="0.2">
      <c r="A72" s="61"/>
      <c r="B72" s="175" t="str">
        <f t="shared" si="4"/>
        <v>Week 51</v>
      </c>
      <c r="C72" s="14"/>
      <c r="D72" s="15"/>
      <c r="E72" s="15"/>
      <c r="F72" s="174" t="str">
        <f t="shared" si="3"/>
        <v/>
      </c>
      <c r="G72" s="17"/>
      <c r="H72" s="16"/>
      <c r="I72" s="91"/>
      <c r="J72" s="3"/>
      <c r="K72" s="152">
        <f t="shared" si="1"/>
        <v>350</v>
      </c>
      <c r="L72" s="151" t="s">
        <v>78</v>
      </c>
    </row>
    <row r="73" spans="1:12" ht="12.75" hidden="1" customHeight="1" outlineLevel="1" x14ac:dyDescent="0.2">
      <c r="A73" s="61"/>
      <c r="B73" s="175" t="str">
        <f t="shared" si="4"/>
        <v>Week 52</v>
      </c>
      <c r="C73" s="14"/>
      <c r="D73" s="15"/>
      <c r="E73" s="15"/>
      <c r="F73" s="174" t="str">
        <f t="shared" si="3"/>
        <v/>
      </c>
      <c r="G73" s="17"/>
      <c r="H73" s="16"/>
      <c r="I73" s="91"/>
      <c r="J73" s="3"/>
      <c r="K73" s="152">
        <f t="shared" si="1"/>
        <v>357</v>
      </c>
      <c r="L73" s="145" t="s">
        <v>79</v>
      </c>
    </row>
    <row r="74" spans="1:12" ht="15.75" hidden="1" outlineLevel="1" thickBot="1" x14ac:dyDescent="0.3">
      <c r="A74" s="61"/>
      <c r="B74" s="278" t="str">
        <f>IF(C75&gt;K18,"ATTENTION! - The total number of sessions claimable under this application has now been reached - discretionary approval needed for weeks 27-52","")</f>
        <v/>
      </c>
      <c r="C74" s="278"/>
      <c r="D74" s="278"/>
      <c r="E74" s="278"/>
      <c r="F74" s="278"/>
      <c r="G74" s="278"/>
      <c r="H74" s="278"/>
      <c r="I74" s="91"/>
    </row>
    <row r="75" spans="1:12" ht="13.5" hidden="1" customHeight="1" outlineLevel="1" thickBot="1" x14ac:dyDescent="0.25">
      <c r="A75" s="61"/>
      <c r="B75" s="107" t="s">
        <v>104</v>
      </c>
      <c r="C75" s="108">
        <f>SUBTOTAL(109,Table2[No. of Clinical Sessions Claimed])</f>
        <v>0</v>
      </c>
      <c r="D75" s="109">
        <f>SUBTOTAL(109,Table2[Total Claimed (£)])</f>
        <v>0</v>
      </c>
      <c r="E75" s="109">
        <f>SUBTOTAL(109,Table2[Total Verified (£)])</f>
        <v>0</v>
      </c>
      <c r="F75" s="109">
        <f>SUBTOTAL(109,Table2[Total Payable])</f>
        <v>0</v>
      </c>
      <c r="G75" s="110"/>
      <c r="H75" s="111"/>
      <c r="I75" s="91"/>
    </row>
    <row r="76" spans="1:12" ht="12.75" hidden="1" customHeight="1" outlineLevel="1" x14ac:dyDescent="0.2">
      <c r="A76" s="61"/>
      <c r="B76" s="244" t="s">
        <v>81</v>
      </c>
      <c r="C76" s="245"/>
      <c r="D76" s="245"/>
      <c r="E76" s="245"/>
      <c r="F76" s="245"/>
      <c r="G76" s="245"/>
      <c r="H76" s="245"/>
      <c r="I76" s="91"/>
    </row>
    <row r="77" spans="1:12" ht="40.15" hidden="1" customHeight="1" outlineLevel="1" x14ac:dyDescent="0.2">
      <c r="A77" s="61"/>
      <c r="B77" s="283"/>
      <c r="C77" s="284"/>
      <c r="D77" s="284"/>
      <c r="E77" s="284"/>
      <c r="F77" s="284"/>
      <c r="G77" s="284"/>
      <c r="H77" s="285"/>
      <c r="I77" s="91"/>
    </row>
    <row r="78" spans="1:12" ht="15" hidden="1" customHeight="1" outlineLevel="1" x14ac:dyDescent="0.2">
      <c r="A78" s="61"/>
      <c r="H78" s="1"/>
      <c r="I78" s="91"/>
    </row>
    <row r="79" spans="1:12" x14ac:dyDescent="0.2">
      <c r="A79" s="61"/>
      <c r="C79" s="112"/>
      <c r="D79" s="113"/>
      <c r="E79" s="113"/>
      <c r="F79" s="113"/>
      <c r="H79" s="114"/>
      <c r="I79" s="91"/>
    </row>
    <row r="80" spans="1:12" ht="15.75" collapsed="1" x14ac:dyDescent="0.25">
      <c r="A80" s="61" t="s">
        <v>106</v>
      </c>
      <c r="B80" s="280" t="s">
        <v>130</v>
      </c>
      <c r="C80" s="281"/>
      <c r="D80" s="281"/>
      <c r="E80" s="281"/>
      <c r="F80" s="281"/>
      <c r="G80" s="281"/>
      <c r="H80" s="282"/>
      <c r="I80" s="91"/>
    </row>
    <row r="81" spans="1:17" ht="13.5" hidden="1" customHeight="1" outlineLevel="1" thickBot="1" x14ac:dyDescent="0.25">
      <c r="A81" s="61"/>
      <c r="B81" s="235" t="s">
        <v>30</v>
      </c>
      <c r="C81" s="236"/>
      <c r="D81" s="236"/>
      <c r="E81" s="236"/>
      <c r="F81" s="237"/>
      <c r="G81" s="160">
        <f>'Paternity~Special'!C25</f>
        <v>0</v>
      </c>
      <c r="H81" s="93"/>
      <c r="I81" s="91"/>
    </row>
    <row r="82" spans="1:17" ht="13.5" hidden="1" customHeight="1" outlineLevel="1" thickBot="1" x14ac:dyDescent="0.25">
      <c r="A82" s="61"/>
      <c r="B82" s="94" t="s">
        <v>31</v>
      </c>
      <c r="F82" s="95" t="s">
        <v>10</v>
      </c>
      <c r="G82" s="160">
        <f>'Paternity~Special'!C26</f>
        <v>0</v>
      </c>
      <c r="H82" s="93"/>
      <c r="I82" s="91"/>
      <c r="K82" s="145">
        <f>(G82-G81)</f>
        <v>0</v>
      </c>
      <c r="L82" s="149" t="s">
        <v>139</v>
      </c>
    </row>
    <row r="83" spans="1:17" ht="13.5" hidden="1" customHeight="1" outlineLevel="1" thickBot="1" x14ac:dyDescent="0.25">
      <c r="A83" s="61"/>
      <c r="B83" s="94"/>
      <c r="G83" s="96"/>
      <c r="H83" s="93"/>
      <c r="I83" s="91"/>
      <c r="K83" s="146">
        <f>ROUNDDOWN((G82-G81)/7, 0)</f>
        <v>0</v>
      </c>
      <c r="L83" s="149" t="s">
        <v>107</v>
      </c>
    </row>
    <row r="84" spans="1:17" ht="13.5" hidden="1" customHeight="1" outlineLevel="1" thickBot="1" x14ac:dyDescent="0.25">
      <c r="A84" s="61"/>
      <c r="B84" s="94"/>
      <c r="D84" s="95"/>
      <c r="E84" s="86"/>
      <c r="F84" s="95" t="str">
        <f>TEXT($M$4,"£#,###.##")&amp;" for the first 2 weeks, until"</f>
        <v>£1,143.06 for the first 2 weeks, until</v>
      </c>
      <c r="G84" s="163">
        <f>G81+14</f>
        <v>14</v>
      </c>
      <c r="H84" s="93"/>
      <c r="I84" s="91"/>
    </row>
    <row r="85" spans="1:17" ht="13.5" hidden="1" customHeight="1" outlineLevel="1" x14ac:dyDescent="0.25">
      <c r="A85" s="61"/>
      <c r="B85" s="94"/>
      <c r="D85" s="95"/>
      <c r="E85" s="86"/>
      <c r="F85" s="95"/>
      <c r="G85" s="63"/>
      <c r="H85" s="93"/>
      <c r="I85" s="91"/>
    </row>
    <row r="86" spans="1:17" ht="71.25" hidden="1" customHeight="1" outlineLevel="1" x14ac:dyDescent="0.2">
      <c r="A86" s="61"/>
      <c r="B86" s="286" t="str">
        <f>"Based on the information provided by the practice, the GP on leave is expected to be on leave from "&amp;TEXT(G81, "dd/mm/yyyy")&amp;" until "&amp;TEXT(G82, "dd/mm/yyyy")&amp;", totalling "
&amp;K83&amp;" weeks and "&amp;K85&amp;" days. 
Under the policy, practices are entitled to a maximum of 2 weeks reimbursement for paternity leave, at a rate of "&amp;TEXT(M4,"£#,###.##")&amp;" from "&amp;TEXT(G81,"dd/mm/yyy")&amp;" until "&amp;TEXT(G84, "dd/mm/yyyy")&amp;". 
The total maximum number of clinical sessions permissable under this application, based on the "&amp;$F$7&amp;" clinical session usually provided is "&amp;ROUND(K87, 0)&amp;" {made up of "&amp;F7&amp;" sessions X "&amp;IF(K83&gt;=2, 2, ROUND(K82/7, 1))&amp;" weeks}."</f>
        <v>Based on the information provided by the practice, the GP on leave is expected to be on leave from 00/01/1900 until 00/01/1900, totalling 0 weeks and  days. 
Under the policy, practices are entitled to a maximum of 2 weeks reimbursement for paternity leave, at a rate of £1,143.06 from 00/01/1900 until 14/01/1900. 
The total maximum number of clinical sessions permissable under this application, based on the 0 clinical session usually provided is 0 {made up of 0 sessions X 0 weeks}.</v>
      </c>
      <c r="C86" s="287"/>
      <c r="D86" s="287"/>
      <c r="E86" s="287"/>
      <c r="F86" s="287"/>
      <c r="G86" s="287"/>
      <c r="H86" s="288"/>
      <c r="I86" s="91"/>
    </row>
    <row r="87" spans="1:17" ht="99.75" hidden="1" customHeight="1" outlineLevel="1" x14ac:dyDescent="0.2">
      <c r="A87" s="61"/>
      <c r="B87" s="273" t="s">
        <v>132</v>
      </c>
      <c r="C87" s="274"/>
      <c r="D87" s="274"/>
      <c r="E87" s="274"/>
      <c r="F87" s="275"/>
      <c r="G87" s="276"/>
      <c r="H87" s="277"/>
      <c r="I87" s="91"/>
      <c r="K87" s="145">
        <f>IF(K83&gt;2,2*$F$7,K83*$F$7)</f>
        <v>0</v>
      </c>
      <c r="L87" s="149" t="s">
        <v>103</v>
      </c>
    </row>
    <row r="88" spans="1:17" ht="13.5" hidden="1" customHeight="1" outlineLevel="1" x14ac:dyDescent="0.25">
      <c r="A88" s="61"/>
      <c r="B88" s="98"/>
      <c r="G88" s="63"/>
      <c r="H88" s="99"/>
      <c r="I88" s="91"/>
    </row>
    <row r="89" spans="1:17" ht="38.25" hidden="1" customHeight="1" outlineLevel="1" x14ac:dyDescent="0.2">
      <c r="A89" s="61"/>
      <c r="B89" s="102" t="s">
        <v>33</v>
      </c>
      <c r="C89" s="102" t="s">
        <v>35</v>
      </c>
      <c r="D89" s="102" t="s">
        <v>34</v>
      </c>
      <c r="E89" s="102" t="s">
        <v>143</v>
      </c>
      <c r="F89" s="166" t="s">
        <v>53</v>
      </c>
      <c r="G89" s="103" t="s">
        <v>142</v>
      </c>
      <c r="H89" s="104" t="s">
        <v>105</v>
      </c>
      <c r="I89" s="91"/>
      <c r="L89" s="146"/>
    </row>
    <row r="90" spans="1:17" ht="12.75" hidden="1" customHeight="1" outlineLevel="1" x14ac:dyDescent="0.2">
      <c r="A90" s="61"/>
      <c r="B90" s="175" t="str">
        <f t="shared" ref="B90:B91" si="5">IF(K90&lt;=$K$2,L90,CONCATENATE(L90," - w/c ", TEXT(K90, "dd/mm/yyy")))</f>
        <v>Week 1</v>
      </c>
      <c r="C90" s="14"/>
      <c r="D90" s="15"/>
      <c r="E90" s="15"/>
      <c r="F90" s="174" t="str">
        <f>IF(D90="","",IF(E90="","",MIN(D90,E90,$M$4)))</f>
        <v/>
      </c>
      <c r="G90" s="77"/>
      <c r="H90" s="16"/>
      <c r="I90" s="91"/>
      <c r="J90" s="152"/>
      <c r="K90" s="152">
        <f>G81</f>
        <v>0</v>
      </c>
      <c r="L90" s="151" t="s">
        <v>146</v>
      </c>
    </row>
    <row r="91" spans="1:17" ht="12.75" hidden="1" customHeight="1" outlineLevel="1" x14ac:dyDescent="0.2">
      <c r="A91" s="61"/>
      <c r="B91" s="175" t="str">
        <f t="shared" si="5"/>
        <v>Week 2</v>
      </c>
      <c r="C91" s="139"/>
      <c r="D91" s="168"/>
      <c r="E91" s="168"/>
      <c r="F91" s="174" t="str">
        <f>IF(D91="","",IF(E91="","",MIN(D91,E91,$M$4)))</f>
        <v/>
      </c>
      <c r="G91" s="76"/>
      <c r="H91" s="169"/>
      <c r="I91" s="91"/>
      <c r="J91" s="152"/>
      <c r="K91" s="152">
        <f>K90+7</f>
        <v>7</v>
      </c>
      <c r="L91" s="145" t="s">
        <v>147</v>
      </c>
    </row>
    <row r="92" spans="1:17" ht="15.75" hidden="1" outlineLevel="1" thickBot="1" x14ac:dyDescent="0.3">
      <c r="A92" s="61"/>
      <c r="B92" s="279" t="str">
        <f>IF(C93&gt;K87,"ATTENTION! - The total number of sessions claimable under this application has now been reached","")</f>
        <v/>
      </c>
      <c r="C92" s="279"/>
      <c r="D92" s="279"/>
      <c r="E92" s="279"/>
      <c r="F92" s="279"/>
      <c r="G92" s="279"/>
      <c r="H92" s="279"/>
      <c r="I92" s="91"/>
      <c r="J92" s="152"/>
      <c r="L92" s="151"/>
    </row>
    <row r="93" spans="1:17" ht="13.5" hidden="1" customHeight="1" outlineLevel="1" thickBot="1" x14ac:dyDescent="0.25">
      <c r="A93" s="61"/>
      <c r="B93" s="107" t="s">
        <v>104</v>
      </c>
      <c r="C93" s="108">
        <f>SUM(Table25[No. of Clinical Sessions Claimed])</f>
        <v>0</v>
      </c>
      <c r="D93" s="109">
        <f>SUM(Table25[Total Claimed (£)])</f>
        <v>0</v>
      </c>
      <c r="E93" s="109">
        <f>SUM(Table25[Total Verified (£)])</f>
        <v>0</v>
      </c>
      <c r="F93" s="109">
        <f>SUM(Table25[Total Payable])</f>
        <v>0</v>
      </c>
      <c r="G93" s="110"/>
      <c r="H93" s="111"/>
      <c r="I93" s="91"/>
      <c r="J93" s="152"/>
    </row>
    <row r="94" spans="1:17" ht="12.75" hidden="1" customHeight="1" outlineLevel="1" x14ac:dyDescent="0.2">
      <c r="A94" s="61"/>
      <c r="B94" s="244" t="s">
        <v>81</v>
      </c>
      <c r="C94" s="245"/>
      <c r="D94" s="245"/>
      <c r="E94" s="245"/>
      <c r="F94" s="245"/>
      <c r="G94" s="245"/>
      <c r="H94" s="245"/>
      <c r="I94" s="91"/>
      <c r="J94" s="152"/>
      <c r="L94" s="151"/>
    </row>
    <row r="95" spans="1:17" ht="40.15" hidden="1" customHeight="1" outlineLevel="1" x14ac:dyDescent="0.2">
      <c r="A95" s="61"/>
      <c r="B95" s="283"/>
      <c r="C95" s="284"/>
      <c r="D95" s="284"/>
      <c r="E95" s="284"/>
      <c r="F95" s="284"/>
      <c r="G95" s="284"/>
      <c r="H95" s="285"/>
      <c r="I95" s="91"/>
      <c r="J95" s="152"/>
    </row>
    <row r="96" spans="1:17" s="63" customFormat="1" ht="15" hidden="1" customHeight="1" outlineLevel="1" x14ac:dyDescent="0.25">
      <c r="J96" s="152"/>
      <c r="K96" s="145"/>
      <c r="L96" s="151"/>
      <c r="M96"/>
      <c r="N96"/>
      <c r="O96"/>
      <c r="P96"/>
      <c r="Q96"/>
    </row>
    <row r="97" spans="1:17" collapsed="1" x14ac:dyDescent="0.2">
      <c r="A97" s="61"/>
      <c r="I97" s="91"/>
      <c r="J97" s="152"/>
    </row>
    <row r="98" spans="1:17" ht="15.75" collapsed="1" x14ac:dyDescent="0.25">
      <c r="A98" s="61" t="s">
        <v>106</v>
      </c>
      <c r="B98" s="280" t="s">
        <v>100</v>
      </c>
      <c r="C98" s="281"/>
      <c r="D98" s="281"/>
      <c r="E98" s="281"/>
      <c r="F98" s="281"/>
      <c r="G98" s="281"/>
      <c r="H98" s="282"/>
      <c r="I98" s="91"/>
      <c r="J98" s="152"/>
      <c r="L98" s="151"/>
    </row>
    <row r="99" spans="1:17" ht="13.5" hidden="1" customHeight="1" outlineLevel="1" thickBot="1" x14ac:dyDescent="0.25">
      <c r="A99" s="61"/>
      <c r="B99" s="235" t="s">
        <v>30</v>
      </c>
      <c r="C99" s="236"/>
      <c r="D99" s="236"/>
      <c r="E99" s="236"/>
      <c r="F99" s="237"/>
      <c r="G99" s="160">
        <f>Adoptive!C25</f>
        <v>0</v>
      </c>
      <c r="H99" s="93"/>
      <c r="I99" s="91"/>
      <c r="J99" s="152"/>
    </row>
    <row r="100" spans="1:17" ht="13.5" hidden="1" customHeight="1" outlineLevel="1" thickBot="1" x14ac:dyDescent="0.25">
      <c r="A100" s="61"/>
      <c r="B100" s="94" t="s">
        <v>31</v>
      </c>
      <c r="F100" s="95" t="s">
        <v>10</v>
      </c>
      <c r="G100" s="160">
        <f>Adoptive!C26</f>
        <v>0</v>
      </c>
      <c r="H100" s="93"/>
      <c r="I100" s="91"/>
      <c r="J100" s="152"/>
      <c r="K100" s="145">
        <f>(G100-G99)</f>
        <v>0</v>
      </c>
      <c r="L100" s="149" t="s">
        <v>139</v>
      </c>
    </row>
    <row r="101" spans="1:17" ht="13.5" hidden="1" customHeight="1" outlineLevel="1" thickBot="1" x14ac:dyDescent="0.25">
      <c r="A101" s="61"/>
      <c r="B101" s="94"/>
      <c r="G101" s="96"/>
      <c r="H101" s="93"/>
      <c r="I101" s="91"/>
      <c r="J101" s="152"/>
      <c r="K101" s="146">
        <f>ROUNDDOWN((G100-G99)/7, 0)</f>
        <v>0</v>
      </c>
      <c r="L101" s="149" t="s">
        <v>107</v>
      </c>
    </row>
    <row r="102" spans="1:17" ht="13.5" hidden="1" customHeight="1" outlineLevel="1" thickBot="1" x14ac:dyDescent="0.25">
      <c r="A102" s="61"/>
      <c r="B102" s="94"/>
      <c r="D102" s="95"/>
      <c r="E102" s="86"/>
      <c r="F102" s="95" t="str">
        <f>TEXT($N$4,"£#,###.##")&amp;" for the first 2 weeks, until"</f>
        <v>£1,143.06 for the first 2 weeks, until</v>
      </c>
      <c r="G102" s="159">
        <f>G99+14</f>
        <v>14</v>
      </c>
      <c r="H102" s="93"/>
      <c r="I102" s="91"/>
      <c r="J102" s="152"/>
    </row>
    <row r="103" spans="1:17" ht="13.5" hidden="1" outlineLevel="1" thickBot="1" x14ac:dyDescent="0.25">
      <c r="A103" s="61"/>
      <c r="B103" s="94"/>
      <c r="D103" s="95"/>
      <c r="E103" s="86"/>
      <c r="F103" s="95" t="str">
        <f>"and then "&amp;TEXT(N5,"£#,###.##")&amp;" per week, until"</f>
        <v>and then £1,751.52 per week, until</v>
      </c>
      <c r="G103" s="158">
        <f>IF(K101&gt;26, (G99+(26*7)), G100-1)</f>
        <v>-1</v>
      </c>
      <c r="H103" s="93"/>
      <c r="I103" s="91"/>
      <c r="J103" s="152"/>
    </row>
    <row r="104" spans="1:17" ht="13.5" hidden="1" customHeight="1" outlineLevel="1" x14ac:dyDescent="0.2">
      <c r="A104" s="61"/>
      <c r="B104" s="98"/>
      <c r="G104" s="86"/>
      <c r="H104" s="99"/>
      <c r="I104" s="91"/>
      <c r="J104" s="152"/>
    </row>
    <row r="105" spans="1:17" ht="75" hidden="1" customHeight="1" outlineLevel="1" x14ac:dyDescent="0.2">
      <c r="A105" s="61"/>
      <c r="B105" s="267" t="e">
        <f>"Based on the information provided by the practice, the GP is expected to be on leave from "&amp;TEXT(G99, "dd/mm/yyyy")&amp;" until "&amp;TEXT(G100, "dd/mm/yyyy")&amp;", totalling "
&amp;K101&amp;" weeks and "&amp;K103&amp;" days. "&amp;IF(K101&gt;52, "Under the policy, practices are entitled to up to 26 weeks reimbursement. As the practice is claiming over this amount, a separate decision needs to be made by the relevant committee. Currently the practice is entitled to a reclaim "&amp;K105&amp;" clinical sessions based on 26 weeks.",
"Therefore the total number of clinical sessions claimable is "&amp;ROUND(K105, 0)&amp;" {made up of "&amp;$F$7&amp;" sessions X "&amp;ROUND(K100/7, 1)&amp;" weeks}.")&amp;" London Region will reimburse the practice towards the cost of a locum at "&amp;TEXT($N$4,"£#,###.##")&amp;", for the first two weeks, then "&amp;TEXT($N$5,"£#,###.##")&amp;", thereafter until "&amp;TEXT(G103, "dd/mm/yyyy")&amp;"."</f>
        <v>#VALUE!</v>
      </c>
      <c r="C105" s="268"/>
      <c r="D105" s="268"/>
      <c r="E105" s="268"/>
      <c r="F105" s="268"/>
      <c r="G105" s="268"/>
      <c r="H105" s="269"/>
      <c r="I105" s="91"/>
      <c r="J105" s="152"/>
      <c r="K105" s="145">
        <f>IF(K101&gt;26,26*$F$7,K101*$F$7)</f>
        <v>0</v>
      </c>
      <c r="L105" s="149" t="s">
        <v>103</v>
      </c>
    </row>
    <row r="106" spans="1:17" ht="92.25" hidden="1" customHeight="1" outlineLevel="1" x14ac:dyDescent="0.2">
      <c r="A106" s="61"/>
      <c r="B106" s="249" t="s">
        <v>97</v>
      </c>
      <c r="C106" s="250"/>
      <c r="D106" s="250"/>
      <c r="E106" s="250"/>
      <c r="F106" s="238"/>
      <c r="G106" s="239"/>
      <c r="H106" s="240"/>
      <c r="I106" s="91"/>
      <c r="J106" s="152"/>
      <c r="L106" s="151"/>
    </row>
    <row r="107" spans="1:17" ht="8.25" hidden="1" customHeight="1" outlineLevel="1" x14ac:dyDescent="0.2">
      <c r="A107" s="61"/>
      <c r="B107" s="94"/>
      <c r="H107" s="93"/>
      <c r="I107" s="91"/>
      <c r="J107" s="152"/>
    </row>
    <row r="108" spans="1:17" ht="52.5" hidden="1" customHeight="1" outlineLevel="1" x14ac:dyDescent="0.2">
      <c r="A108" s="100"/>
      <c r="B108" s="101" t="s">
        <v>33</v>
      </c>
      <c r="C108" s="102" t="s">
        <v>35</v>
      </c>
      <c r="D108" s="102" t="s">
        <v>34</v>
      </c>
      <c r="E108" s="102" t="s">
        <v>143</v>
      </c>
      <c r="F108" s="166" t="s">
        <v>53</v>
      </c>
      <c r="G108" s="103" t="s">
        <v>142</v>
      </c>
      <c r="H108" s="104" t="s">
        <v>105</v>
      </c>
      <c r="I108" s="91"/>
      <c r="J108" s="152"/>
      <c r="L108" s="151"/>
    </row>
    <row r="109" spans="1:17" s="105" customFormat="1" hidden="1" outlineLevel="1" x14ac:dyDescent="0.2">
      <c r="A109" s="61"/>
      <c r="B109" s="175" t="str">
        <f t="shared" ref="B109:B140" si="6">IF(K109&lt;=$K$2,L109,CONCATENATE(L109," - w/c",K109))</f>
        <v>Week 1</v>
      </c>
      <c r="C109" s="14"/>
      <c r="D109" s="15"/>
      <c r="E109" s="15"/>
      <c r="F109" s="167" t="str">
        <f>IF(D109="","",IF(E109="","",MIN(D109,E109,$N$4)))</f>
        <v/>
      </c>
      <c r="G109" s="16"/>
      <c r="H109" s="16"/>
      <c r="I109" s="91"/>
      <c r="J109" s="152"/>
      <c r="K109" s="152">
        <f>G99</f>
        <v>0</v>
      </c>
      <c r="L109" s="151" t="s">
        <v>146</v>
      </c>
      <c r="M109" s="151"/>
      <c r="N109" s="151"/>
      <c r="O109" s="151"/>
      <c r="P109" s="151"/>
      <c r="Q109" s="151"/>
    </row>
    <row r="110" spans="1:17" ht="12.75" hidden="1" customHeight="1" outlineLevel="1" x14ac:dyDescent="0.2">
      <c r="A110" s="61"/>
      <c r="B110" s="175" t="str">
        <f t="shared" si="6"/>
        <v>Week 2</v>
      </c>
      <c r="C110" s="14"/>
      <c r="D110" s="15"/>
      <c r="E110" s="15"/>
      <c r="F110" s="167" t="str">
        <f>IF(D110="","",IF(E110="","",MIN(D110,E110,$N$4)))</f>
        <v/>
      </c>
      <c r="G110" s="17"/>
      <c r="H110" s="16"/>
      <c r="I110" s="91"/>
      <c r="J110" s="152"/>
      <c r="K110" s="152">
        <f>K109+7</f>
        <v>7</v>
      </c>
      <c r="L110" s="145" t="s">
        <v>147</v>
      </c>
    </row>
    <row r="111" spans="1:17" ht="12.75" hidden="1" customHeight="1" outlineLevel="1" x14ac:dyDescent="0.2">
      <c r="A111" s="61"/>
      <c r="B111" s="175" t="str">
        <f t="shared" si="6"/>
        <v>Week 3</v>
      </c>
      <c r="C111" s="14"/>
      <c r="D111" s="15"/>
      <c r="E111" s="15"/>
      <c r="F111" s="167" t="str">
        <f>IF(D111="","",IF(E111="","",MIN(D111,E111,$N$5)))</f>
        <v/>
      </c>
      <c r="G111" s="17"/>
      <c r="H111" s="16"/>
      <c r="I111" s="91"/>
      <c r="J111" s="152"/>
      <c r="K111" s="152">
        <f t="shared" ref="K111:K160" si="7">K110+7</f>
        <v>14</v>
      </c>
      <c r="L111" s="151" t="s">
        <v>148</v>
      </c>
    </row>
    <row r="112" spans="1:17" ht="12.75" hidden="1" customHeight="1" outlineLevel="1" x14ac:dyDescent="0.2">
      <c r="A112" s="61"/>
      <c r="B112" s="175" t="str">
        <f t="shared" si="6"/>
        <v>Week 4</v>
      </c>
      <c r="C112" s="14"/>
      <c r="D112" s="15"/>
      <c r="E112" s="15"/>
      <c r="F112" s="167" t="str">
        <f t="shared" ref="F112:F134" si="8">IF(D112="","",IF(E112="","",MIN(D112,E112,$N$5)))</f>
        <v/>
      </c>
      <c r="G112" s="17"/>
      <c r="H112" s="16"/>
      <c r="I112" s="91"/>
      <c r="J112" s="152"/>
      <c r="K112" s="152">
        <f t="shared" si="7"/>
        <v>21</v>
      </c>
      <c r="L112" s="145" t="s">
        <v>149</v>
      </c>
    </row>
    <row r="113" spans="1:12" ht="12.75" hidden="1" customHeight="1" outlineLevel="1" x14ac:dyDescent="0.2">
      <c r="A113" s="61"/>
      <c r="B113" s="175" t="str">
        <f t="shared" si="6"/>
        <v>Week 5</v>
      </c>
      <c r="C113" s="14"/>
      <c r="D113" s="15"/>
      <c r="E113" s="15"/>
      <c r="F113" s="167" t="str">
        <f t="shared" si="8"/>
        <v/>
      </c>
      <c r="G113" s="17"/>
      <c r="H113" s="16"/>
      <c r="I113" s="91"/>
      <c r="J113" s="152"/>
      <c r="K113" s="152">
        <f t="shared" si="7"/>
        <v>28</v>
      </c>
      <c r="L113" s="151" t="s">
        <v>150</v>
      </c>
    </row>
    <row r="114" spans="1:12" ht="12.75" hidden="1" customHeight="1" outlineLevel="1" x14ac:dyDescent="0.2">
      <c r="A114" s="61"/>
      <c r="B114" s="175" t="str">
        <f t="shared" si="6"/>
        <v>Week 6</v>
      </c>
      <c r="C114" s="14"/>
      <c r="D114" s="15"/>
      <c r="E114" s="15"/>
      <c r="F114" s="167" t="str">
        <f t="shared" si="8"/>
        <v/>
      </c>
      <c r="G114" s="16"/>
      <c r="H114" s="16"/>
      <c r="I114" s="91"/>
      <c r="J114" s="152"/>
      <c r="K114" s="152">
        <f t="shared" si="7"/>
        <v>35</v>
      </c>
      <c r="L114" s="145" t="s">
        <v>151</v>
      </c>
    </row>
    <row r="115" spans="1:12" ht="12.75" hidden="1" customHeight="1" outlineLevel="1" x14ac:dyDescent="0.2">
      <c r="A115" s="61"/>
      <c r="B115" s="175" t="str">
        <f t="shared" si="6"/>
        <v>Week 7</v>
      </c>
      <c r="C115" s="14"/>
      <c r="D115" s="15"/>
      <c r="E115" s="15"/>
      <c r="F115" s="167" t="str">
        <f t="shared" si="8"/>
        <v/>
      </c>
      <c r="G115" s="17"/>
      <c r="H115" s="16"/>
      <c r="I115" s="91"/>
      <c r="J115" s="152"/>
      <c r="K115" s="152">
        <f t="shared" si="7"/>
        <v>42</v>
      </c>
      <c r="L115" s="151" t="s">
        <v>152</v>
      </c>
    </row>
    <row r="116" spans="1:12" ht="12.75" hidden="1" customHeight="1" outlineLevel="1" x14ac:dyDescent="0.2">
      <c r="A116" s="61"/>
      <c r="B116" s="175" t="str">
        <f t="shared" si="6"/>
        <v>Week 8</v>
      </c>
      <c r="C116" s="14"/>
      <c r="D116" s="15"/>
      <c r="E116" s="15"/>
      <c r="F116" s="167" t="str">
        <f t="shared" si="8"/>
        <v/>
      </c>
      <c r="G116" s="17"/>
      <c r="H116" s="16"/>
      <c r="I116" s="91"/>
      <c r="J116" s="152"/>
      <c r="K116" s="152">
        <f t="shared" si="7"/>
        <v>49</v>
      </c>
      <c r="L116" s="145" t="s">
        <v>153</v>
      </c>
    </row>
    <row r="117" spans="1:12" ht="12.75" hidden="1" customHeight="1" outlineLevel="1" x14ac:dyDescent="0.2">
      <c r="A117" s="61"/>
      <c r="B117" s="175" t="str">
        <f t="shared" si="6"/>
        <v>Week 9</v>
      </c>
      <c r="C117" s="14"/>
      <c r="D117" s="15"/>
      <c r="E117" s="15"/>
      <c r="F117" s="167" t="str">
        <f t="shared" si="8"/>
        <v/>
      </c>
      <c r="G117" s="17"/>
      <c r="H117" s="16"/>
      <c r="I117" s="91"/>
      <c r="J117" s="152"/>
      <c r="K117" s="152">
        <f t="shared" si="7"/>
        <v>56</v>
      </c>
      <c r="L117" s="151" t="s">
        <v>154</v>
      </c>
    </row>
    <row r="118" spans="1:12" ht="12.75" hidden="1" customHeight="1" outlineLevel="1" x14ac:dyDescent="0.2">
      <c r="A118" s="61"/>
      <c r="B118" s="175" t="str">
        <f t="shared" si="6"/>
        <v>Week 10</v>
      </c>
      <c r="C118" s="14"/>
      <c r="D118" s="15"/>
      <c r="E118" s="15"/>
      <c r="F118" s="167" t="str">
        <f t="shared" si="8"/>
        <v/>
      </c>
      <c r="G118" s="17"/>
      <c r="H118" s="16"/>
      <c r="I118" s="91"/>
      <c r="J118" s="152"/>
      <c r="K118" s="152">
        <f t="shared" si="7"/>
        <v>63</v>
      </c>
      <c r="L118" s="145" t="s">
        <v>36</v>
      </c>
    </row>
    <row r="119" spans="1:12" ht="12.75" hidden="1" customHeight="1" outlineLevel="1" x14ac:dyDescent="0.2">
      <c r="A119" s="61"/>
      <c r="B119" s="175" t="str">
        <f t="shared" si="6"/>
        <v>Week 11</v>
      </c>
      <c r="C119" s="14"/>
      <c r="D119" s="15"/>
      <c r="E119" s="15"/>
      <c r="F119" s="167" t="str">
        <f t="shared" si="8"/>
        <v/>
      </c>
      <c r="G119" s="16"/>
      <c r="H119" s="16"/>
      <c r="I119" s="91"/>
      <c r="J119" s="152"/>
      <c r="K119" s="152">
        <f t="shared" si="7"/>
        <v>70</v>
      </c>
      <c r="L119" s="151" t="s">
        <v>37</v>
      </c>
    </row>
    <row r="120" spans="1:12" ht="12.75" hidden="1" customHeight="1" outlineLevel="1" x14ac:dyDescent="0.2">
      <c r="A120" s="61"/>
      <c r="B120" s="175" t="str">
        <f t="shared" si="6"/>
        <v>Week 12</v>
      </c>
      <c r="C120" s="14"/>
      <c r="D120" s="15"/>
      <c r="E120" s="15"/>
      <c r="F120" s="167" t="str">
        <f t="shared" si="8"/>
        <v/>
      </c>
      <c r="G120" s="17"/>
      <c r="H120" s="16"/>
      <c r="I120" s="91"/>
      <c r="J120" s="152"/>
      <c r="K120" s="152">
        <f t="shared" si="7"/>
        <v>77</v>
      </c>
      <c r="L120" s="145" t="s">
        <v>38</v>
      </c>
    </row>
    <row r="121" spans="1:12" ht="12.75" hidden="1" customHeight="1" outlineLevel="1" x14ac:dyDescent="0.2">
      <c r="A121" s="61"/>
      <c r="B121" s="175" t="str">
        <f t="shared" si="6"/>
        <v>Week 13</v>
      </c>
      <c r="C121" s="14"/>
      <c r="D121" s="15"/>
      <c r="E121" s="15"/>
      <c r="F121" s="167" t="str">
        <f t="shared" si="8"/>
        <v/>
      </c>
      <c r="G121" s="17"/>
      <c r="H121" s="16"/>
      <c r="I121" s="91"/>
      <c r="J121" s="152"/>
      <c r="K121" s="152">
        <f t="shared" si="7"/>
        <v>84</v>
      </c>
      <c r="L121" s="151" t="s">
        <v>39</v>
      </c>
    </row>
    <row r="122" spans="1:12" ht="12.75" hidden="1" customHeight="1" outlineLevel="1" x14ac:dyDescent="0.2">
      <c r="A122" s="61"/>
      <c r="B122" s="175" t="str">
        <f t="shared" si="6"/>
        <v>Week 14</v>
      </c>
      <c r="C122" s="14"/>
      <c r="D122" s="15"/>
      <c r="E122" s="15"/>
      <c r="F122" s="167" t="str">
        <f t="shared" si="8"/>
        <v/>
      </c>
      <c r="G122" s="17"/>
      <c r="H122" s="16"/>
      <c r="I122" s="91"/>
      <c r="J122" s="152"/>
      <c r="K122" s="152">
        <f t="shared" si="7"/>
        <v>91</v>
      </c>
      <c r="L122" s="145" t="s">
        <v>40</v>
      </c>
    </row>
    <row r="123" spans="1:12" ht="12.75" hidden="1" customHeight="1" outlineLevel="1" x14ac:dyDescent="0.2">
      <c r="A123" s="61"/>
      <c r="B123" s="175" t="str">
        <f t="shared" si="6"/>
        <v>Week 15</v>
      </c>
      <c r="C123" s="14"/>
      <c r="D123" s="15"/>
      <c r="E123" s="15"/>
      <c r="F123" s="167" t="str">
        <f t="shared" si="8"/>
        <v/>
      </c>
      <c r="G123" s="17"/>
      <c r="H123" s="16"/>
      <c r="I123" s="91"/>
      <c r="J123" s="152"/>
      <c r="K123" s="152">
        <f t="shared" si="7"/>
        <v>98</v>
      </c>
      <c r="L123" s="151" t="s">
        <v>41</v>
      </c>
    </row>
    <row r="124" spans="1:12" ht="12.75" hidden="1" customHeight="1" outlineLevel="1" x14ac:dyDescent="0.2">
      <c r="A124" s="61"/>
      <c r="B124" s="175" t="str">
        <f t="shared" si="6"/>
        <v>Week 16</v>
      </c>
      <c r="C124" s="14"/>
      <c r="D124" s="15"/>
      <c r="E124" s="15"/>
      <c r="F124" s="167" t="str">
        <f t="shared" si="8"/>
        <v/>
      </c>
      <c r="G124" s="16"/>
      <c r="H124" s="16"/>
      <c r="I124" s="91"/>
      <c r="J124" s="152"/>
      <c r="K124" s="152">
        <f t="shared" si="7"/>
        <v>105</v>
      </c>
      <c r="L124" s="145" t="s">
        <v>42</v>
      </c>
    </row>
    <row r="125" spans="1:12" ht="12.75" hidden="1" customHeight="1" outlineLevel="1" x14ac:dyDescent="0.2">
      <c r="A125" s="61"/>
      <c r="B125" s="175" t="str">
        <f t="shared" si="6"/>
        <v>Week 17</v>
      </c>
      <c r="C125" s="14"/>
      <c r="D125" s="15"/>
      <c r="E125" s="15"/>
      <c r="F125" s="167" t="str">
        <f t="shared" si="8"/>
        <v/>
      </c>
      <c r="G125" s="17"/>
      <c r="H125" s="16"/>
      <c r="I125" s="91"/>
      <c r="J125" s="152"/>
      <c r="K125" s="152">
        <f t="shared" si="7"/>
        <v>112</v>
      </c>
      <c r="L125" s="151" t="s">
        <v>43</v>
      </c>
    </row>
    <row r="126" spans="1:12" ht="12.75" hidden="1" customHeight="1" outlineLevel="1" x14ac:dyDescent="0.2">
      <c r="A126" s="61"/>
      <c r="B126" s="175" t="str">
        <f t="shared" si="6"/>
        <v>Week 18</v>
      </c>
      <c r="C126" s="14"/>
      <c r="D126" s="15"/>
      <c r="E126" s="15"/>
      <c r="F126" s="167" t="str">
        <f t="shared" si="8"/>
        <v/>
      </c>
      <c r="G126" s="17"/>
      <c r="H126" s="16"/>
      <c r="I126" s="91"/>
      <c r="J126" s="152"/>
      <c r="K126" s="152">
        <f t="shared" si="7"/>
        <v>119</v>
      </c>
      <c r="L126" s="145" t="s">
        <v>44</v>
      </c>
    </row>
    <row r="127" spans="1:12" ht="12.75" hidden="1" customHeight="1" outlineLevel="1" x14ac:dyDescent="0.2">
      <c r="A127" s="61"/>
      <c r="B127" s="175" t="str">
        <f t="shared" si="6"/>
        <v>Week 19</v>
      </c>
      <c r="C127" s="14"/>
      <c r="D127" s="15"/>
      <c r="E127" s="15"/>
      <c r="F127" s="167" t="str">
        <f t="shared" si="8"/>
        <v/>
      </c>
      <c r="G127" s="17"/>
      <c r="H127" s="16"/>
      <c r="I127" s="91"/>
      <c r="J127" s="152"/>
      <c r="K127" s="152">
        <f t="shared" si="7"/>
        <v>126</v>
      </c>
      <c r="L127" s="151" t="s">
        <v>45</v>
      </c>
    </row>
    <row r="128" spans="1:12" ht="12.75" hidden="1" customHeight="1" outlineLevel="1" x14ac:dyDescent="0.2">
      <c r="A128" s="61"/>
      <c r="B128" s="175" t="str">
        <f t="shared" si="6"/>
        <v>Week 20</v>
      </c>
      <c r="C128" s="14"/>
      <c r="D128" s="15"/>
      <c r="E128" s="15"/>
      <c r="F128" s="167" t="str">
        <f t="shared" si="8"/>
        <v/>
      </c>
      <c r="G128" s="17"/>
      <c r="H128" s="16"/>
      <c r="I128" s="91"/>
      <c r="J128" s="152"/>
      <c r="K128" s="152">
        <f t="shared" si="7"/>
        <v>133</v>
      </c>
      <c r="L128" s="145" t="s">
        <v>46</v>
      </c>
    </row>
    <row r="129" spans="1:12" ht="12.75" hidden="1" customHeight="1" outlineLevel="1" x14ac:dyDescent="0.2">
      <c r="A129" s="61"/>
      <c r="B129" s="175" t="str">
        <f t="shared" si="6"/>
        <v>Week 21</v>
      </c>
      <c r="C129" s="14"/>
      <c r="D129" s="15"/>
      <c r="E129" s="15"/>
      <c r="F129" s="167" t="str">
        <f t="shared" si="8"/>
        <v/>
      </c>
      <c r="G129" s="16"/>
      <c r="H129" s="16"/>
      <c r="I129" s="91"/>
      <c r="J129" s="152"/>
      <c r="K129" s="152">
        <f t="shared" si="7"/>
        <v>140</v>
      </c>
      <c r="L129" s="151" t="s">
        <v>47</v>
      </c>
    </row>
    <row r="130" spans="1:12" ht="12.75" hidden="1" customHeight="1" outlineLevel="1" x14ac:dyDescent="0.2">
      <c r="A130" s="61"/>
      <c r="B130" s="175" t="str">
        <f t="shared" si="6"/>
        <v>Week 22</v>
      </c>
      <c r="C130" s="14"/>
      <c r="D130" s="15"/>
      <c r="E130" s="15"/>
      <c r="F130" s="167" t="str">
        <f t="shared" si="8"/>
        <v/>
      </c>
      <c r="G130" s="17"/>
      <c r="H130" s="16"/>
      <c r="I130" s="91"/>
      <c r="J130" s="152"/>
      <c r="K130" s="152">
        <f t="shared" si="7"/>
        <v>147</v>
      </c>
      <c r="L130" s="145" t="s">
        <v>48</v>
      </c>
    </row>
    <row r="131" spans="1:12" ht="12.75" hidden="1" customHeight="1" outlineLevel="1" x14ac:dyDescent="0.2">
      <c r="A131" s="61"/>
      <c r="B131" s="175" t="str">
        <f t="shared" si="6"/>
        <v>Week 23</v>
      </c>
      <c r="C131" s="14"/>
      <c r="D131" s="15"/>
      <c r="E131" s="15"/>
      <c r="F131" s="167" t="str">
        <f t="shared" si="8"/>
        <v/>
      </c>
      <c r="G131" s="17"/>
      <c r="H131" s="16"/>
      <c r="I131" s="91"/>
      <c r="J131" s="152"/>
      <c r="K131" s="152">
        <f t="shared" si="7"/>
        <v>154</v>
      </c>
      <c r="L131" s="151" t="s">
        <v>49</v>
      </c>
    </row>
    <row r="132" spans="1:12" ht="12.75" hidden="1" customHeight="1" outlineLevel="1" x14ac:dyDescent="0.2">
      <c r="A132" s="61"/>
      <c r="B132" s="175" t="str">
        <f t="shared" si="6"/>
        <v>Week 24</v>
      </c>
      <c r="C132" s="14"/>
      <c r="D132" s="15"/>
      <c r="E132" s="15"/>
      <c r="F132" s="167" t="str">
        <f t="shared" si="8"/>
        <v/>
      </c>
      <c r="G132" s="17"/>
      <c r="H132" s="16"/>
      <c r="I132" s="91"/>
      <c r="J132" s="152"/>
      <c r="K132" s="152">
        <f t="shared" si="7"/>
        <v>161</v>
      </c>
      <c r="L132" s="145" t="s">
        <v>50</v>
      </c>
    </row>
    <row r="133" spans="1:12" ht="12.75" hidden="1" customHeight="1" outlineLevel="1" x14ac:dyDescent="0.2">
      <c r="A133" s="61"/>
      <c r="B133" s="175" t="str">
        <f t="shared" si="6"/>
        <v>Week 25</v>
      </c>
      <c r="C133" s="14"/>
      <c r="D133" s="15"/>
      <c r="E133" s="15"/>
      <c r="F133" s="167" t="str">
        <f t="shared" si="8"/>
        <v/>
      </c>
      <c r="G133" s="17"/>
      <c r="H133" s="16"/>
      <c r="I133" s="91"/>
      <c r="J133" s="152"/>
      <c r="K133" s="152">
        <f t="shared" si="7"/>
        <v>168</v>
      </c>
      <c r="L133" s="151" t="s">
        <v>51</v>
      </c>
    </row>
    <row r="134" spans="1:12" ht="12.75" hidden="1" customHeight="1" outlineLevel="1" x14ac:dyDescent="0.2">
      <c r="A134" s="61"/>
      <c r="B134" s="175" t="str">
        <f t="shared" si="6"/>
        <v>Week 26</v>
      </c>
      <c r="C134" s="14"/>
      <c r="D134" s="15"/>
      <c r="E134" s="15"/>
      <c r="F134" s="167" t="str">
        <f t="shared" si="8"/>
        <v/>
      </c>
      <c r="G134" s="17"/>
      <c r="H134" s="16"/>
      <c r="I134" s="91"/>
      <c r="J134" s="152"/>
      <c r="K134" s="152">
        <f t="shared" si="7"/>
        <v>175</v>
      </c>
      <c r="L134" s="145" t="s">
        <v>52</v>
      </c>
    </row>
    <row r="135" spans="1:12" ht="12.75" hidden="1" customHeight="1" outlineLevel="1" x14ac:dyDescent="0.2">
      <c r="A135" s="61"/>
      <c r="B135" s="175" t="str">
        <f t="shared" si="6"/>
        <v>Week 27</v>
      </c>
      <c r="C135" s="14"/>
      <c r="D135" s="15"/>
      <c r="E135" s="15"/>
      <c r="F135" s="167" t="str">
        <f>IF(D135="","",IF(E135="","",MIN(D135,E135,$N$5)/2))</f>
        <v/>
      </c>
      <c r="G135" s="17"/>
      <c r="H135" s="16"/>
      <c r="I135" s="91"/>
      <c r="J135" s="3"/>
      <c r="K135" s="152">
        <f t="shared" si="7"/>
        <v>182</v>
      </c>
      <c r="L135" s="151" t="s">
        <v>54</v>
      </c>
    </row>
    <row r="136" spans="1:12" ht="12.75" hidden="1" customHeight="1" outlineLevel="1" x14ac:dyDescent="0.2">
      <c r="A136" s="61"/>
      <c r="B136" s="175" t="str">
        <f t="shared" si="6"/>
        <v>Week 28</v>
      </c>
      <c r="C136" s="14"/>
      <c r="D136" s="15"/>
      <c r="E136" s="15"/>
      <c r="F136" s="167" t="str">
        <f t="shared" ref="F136:F160" si="9">IF(D136="","",IF(E136="","",MIN(D136,E136,$N$5)/2))</f>
        <v/>
      </c>
      <c r="G136" s="17"/>
      <c r="H136" s="16"/>
      <c r="I136" s="91"/>
      <c r="J136" s="3"/>
      <c r="K136" s="152">
        <f t="shared" si="7"/>
        <v>189</v>
      </c>
      <c r="L136" s="145" t="s">
        <v>55</v>
      </c>
    </row>
    <row r="137" spans="1:12" ht="12.75" hidden="1" customHeight="1" outlineLevel="1" x14ac:dyDescent="0.2">
      <c r="A137" s="61"/>
      <c r="B137" s="175" t="str">
        <f t="shared" si="6"/>
        <v>Week 29</v>
      </c>
      <c r="C137" s="14"/>
      <c r="D137" s="15"/>
      <c r="E137" s="15"/>
      <c r="F137" s="167" t="str">
        <f t="shared" si="9"/>
        <v/>
      </c>
      <c r="G137" s="17"/>
      <c r="H137" s="16"/>
      <c r="I137" s="91"/>
      <c r="J137" s="3"/>
      <c r="K137" s="152">
        <f t="shared" si="7"/>
        <v>196</v>
      </c>
      <c r="L137" s="151" t="s">
        <v>56</v>
      </c>
    </row>
    <row r="138" spans="1:12" ht="12.75" hidden="1" customHeight="1" outlineLevel="1" x14ac:dyDescent="0.2">
      <c r="A138" s="61"/>
      <c r="B138" s="175" t="str">
        <f t="shared" si="6"/>
        <v>Week 30</v>
      </c>
      <c r="C138" s="14"/>
      <c r="D138" s="15"/>
      <c r="E138" s="15"/>
      <c r="F138" s="167" t="str">
        <f t="shared" si="9"/>
        <v/>
      </c>
      <c r="G138" s="17"/>
      <c r="H138" s="16"/>
      <c r="I138" s="91"/>
      <c r="J138" s="3"/>
      <c r="K138" s="152">
        <f t="shared" si="7"/>
        <v>203</v>
      </c>
      <c r="L138" s="145" t="s">
        <v>57</v>
      </c>
    </row>
    <row r="139" spans="1:12" ht="12.75" hidden="1" customHeight="1" outlineLevel="1" x14ac:dyDescent="0.2">
      <c r="A139" s="61"/>
      <c r="B139" s="175" t="str">
        <f t="shared" si="6"/>
        <v>Week 31</v>
      </c>
      <c r="C139" s="14"/>
      <c r="D139" s="15"/>
      <c r="E139" s="15"/>
      <c r="F139" s="167" t="str">
        <f t="shared" si="9"/>
        <v/>
      </c>
      <c r="G139" s="17"/>
      <c r="H139" s="16"/>
      <c r="I139" s="91"/>
      <c r="J139" s="3"/>
      <c r="K139" s="152">
        <f t="shared" si="7"/>
        <v>210</v>
      </c>
      <c r="L139" s="151" t="s">
        <v>58</v>
      </c>
    </row>
    <row r="140" spans="1:12" ht="12.75" hidden="1" customHeight="1" outlineLevel="1" x14ac:dyDescent="0.2">
      <c r="A140" s="61"/>
      <c r="B140" s="175" t="str">
        <f t="shared" si="6"/>
        <v>Week 32</v>
      </c>
      <c r="C140" s="14"/>
      <c r="D140" s="15"/>
      <c r="E140" s="15"/>
      <c r="F140" s="167" t="str">
        <f t="shared" si="9"/>
        <v/>
      </c>
      <c r="G140" s="17"/>
      <c r="H140" s="16"/>
      <c r="I140" s="91"/>
      <c r="J140" s="3"/>
      <c r="K140" s="152">
        <f t="shared" si="7"/>
        <v>217</v>
      </c>
      <c r="L140" s="145" t="s">
        <v>59</v>
      </c>
    </row>
    <row r="141" spans="1:12" ht="12.75" hidden="1" customHeight="1" outlineLevel="1" x14ac:dyDescent="0.2">
      <c r="A141" s="61"/>
      <c r="B141" s="175" t="str">
        <f t="shared" ref="B141:B160" si="10">IF(K141&lt;=$K$2,L141,CONCATENATE(L141," - w/c",K141))</f>
        <v>Week 33</v>
      </c>
      <c r="C141" s="14"/>
      <c r="D141" s="15"/>
      <c r="E141" s="15"/>
      <c r="F141" s="167" t="str">
        <f t="shared" si="9"/>
        <v/>
      </c>
      <c r="G141" s="17"/>
      <c r="H141" s="16"/>
      <c r="I141" s="91"/>
      <c r="J141" s="3"/>
      <c r="K141" s="152">
        <f t="shared" si="7"/>
        <v>224</v>
      </c>
      <c r="L141" s="151" t="s">
        <v>60</v>
      </c>
    </row>
    <row r="142" spans="1:12" ht="12.75" hidden="1" customHeight="1" outlineLevel="1" x14ac:dyDescent="0.2">
      <c r="A142" s="61"/>
      <c r="B142" s="175" t="str">
        <f t="shared" si="10"/>
        <v>Week 34</v>
      </c>
      <c r="C142" s="14"/>
      <c r="D142" s="15"/>
      <c r="E142" s="15"/>
      <c r="F142" s="167" t="str">
        <f t="shared" si="9"/>
        <v/>
      </c>
      <c r="G142" s="17"/>
      <c r="H142" s="16"/>
      <c r="I142" s="91"/>
      <c r="J142" s="3"/>
      <c r="K142" s="152">
        <f t="shared" si="7"/>
        <v>231</v>
      </c>
      <c r="L142" s="145" t="s">
        <v>61</v>
      </c>
    </row>
    <row r="143" spans="1:12" ht="12.75" hidden="1" customHeight="1" outlineLevel="1" x14ac:dyDescent="0.2">
      <c r="A143" s="61"/>
      <c r="B143" s="175" t="str">
        <f t="shared" si="10"/>
        <v>Week 35</v>
      </c>
      <c r="C143" s="14"/>
      <c r="D143" s="15"/>
      <c r="E143" s="15"/>
      <c r="F143" s="167" t="str">
        <f t="shared" si="9"/>
        <v/>
      </c>
      <c r="G143" s="17"/>
      <c r="H143" s="16"/>
      <c r="I143" s="91"/>
      <c r="J143" s="3"/>
      <c r="K143" s="152">
        <f t="shared" si="7"/>
        <v>238</v>
      </c>
      <c r="L143" s="151" t="s">
        <v>62</v>
      </c>
    </row>
    <row r="144" spans="1:12" ht="12.75" hidden="1" customHeight="1" outlineLevel="1" x14ac:dyDescent="0.2">
      <c r="A144" s="61"/>
      <c r="B144" s="175" t="str">
        <f t="shared" si="10"/>
        <v>Week 36</v>
      </c>
      <c r="C144" s="14"/>
      <c r="D144" s="15"/>
      <c r="E144" s="15"/>
      <c r="F144" s="167" t="str">
        <f t="shared" si="9"/>
        <v/>
      </c>
      <c r="G144" s="17"/>
      <c r="H144" s="16"/>
      <c r="I144" s="91"/>
      <c r="J144" s="3"/>
      <c r="K144" s="152">
        <f t="shared" si="7"/>
        <v>245</v>
      </c>
      <c r="L144" s="145" t="s">
        <v>63</v>
      </c>
    </row>
    <row r="145" spans="1:12" ht="12.75" hidden="1" customHeight="1" outlineLevel="1" x14ac:dyDescent="0.2">
      <c r="A145" s="61"/>
      <c r="B145" s="175" t="str">
        <f t="shared" si="10"/>
        <v>Week 37</v>
      </c>
      <c r="C145" s="14"/>
      <c r="D145" s="15"/>
      <c r="E145" s="15"/>
      <c r="F145" s="167" t="str">
        <f t="shared" si="9"/>
        <v/>
      </c>
      <c r="G145" s="17"/>
      <c r="H145" s="16"/>
      <c r="I145" s="91"/>
      <c r="J145" s="3"/>
      <c r="K145" s="152">
        <f t="shared" si="7"/>
        <v>252</v>
      </c>
      <c r="L145" s="151" t="s">
        <v>64</v>
      </c>
    </row>
    <row r="146" spans="1:12" ht="12.75" hidden="1" customHeight="1" outlineLevel="1" x14ac:dyDescent="0.2">
      <c r="A146" s="61"/>
      <c r="B146" s="175" t="str">
        <f t="shared" si="10"/>
        <v>Week 38</v>
      </c>
      <c r="C146" s="14"/>
      <c r="D146" s="15"/>
      <c r="E146" s="15"/>
      <c r="F146" s="167" t="str">
        <f t="shared" si="9"/>
        <v/>
      </c>
      <c r="G146" s="17"/>
      <c r="H146" s="16"/>
      <c r="I146" s="91"/>
      <c r="J146" s="3"/>
      <c r="K146" s="152">
        <f t="shared" si="7"/>
        <v>259</v>
      </c>
      <c r="L146" s="145" t="s">
        <v>65</v>
      </c>
    </row>
    <row r="147" spans="1:12" ht="12.75" hidden="1" customHeight="1" outlineLevel="1" x14ac:dyDescent="0.2">
      <c r="A147" s="61"/>
      <c r="B147" s="175" t="str">
        <f t="shared" si="10"/>
        <v>Week 39</v>
      </c>
      <c r="C147" s="14"/>
      <c r="D147" s="15"/>
      <c r="E147" s="15"/>
      <c r="F147" s="167" t="str">
        <f t="shared" si="9"/>
        <v/>
      </c>
      <c r="G147" s="17"/>
      <c r="H147" s="16"/>
      <c r="I147" s="91"/>
      <c r="J147" s="3"/>
      <c r="K147" s="152">
        <f t="shared" si="7"/>
        <v>266</v>
      </c>
      <c r="L147" s="151" t="s">
        <v>66</v>
      </c>
    </row>
    <row r="148" spans="1:12" ht="12.75" hidden="1" customHeight="1" outlineLevel="1" x14ac:dyDescent="0.2">
      <c r="A148" s="61"/>
      <c r="B148" s="175" t="str">
        <f t="shared" si="10"/>
        <v>Week 40</v>
      </c>
      <c r="C148" s="14"/>
      <c r="D148" s="15"/>
      <c r="E148" s="15"/>
      <c r="F148" s="167" t="str">
        <f t="shared" si="9"/>
        <v/>
      </c>
      <c r="G148" s="17"/>
      <c r="H148" s="16"/>
      <c r="I148" s="91"/>
      <c r="J148" s="3"/>
      <c r="K148" s="152">
        <f t="shared" si="7"/>
        <v>273</v>
      </c>
      <c r="L148" s="145" t="s">
        <v>67</v>
      </c>
    </row>
    <row r="149" spans="1:12" ht="12.75" hidden="1" customHeight="1" outlineLevel="1" x14ac:dyDescent="0.2">
      <c r="A149" s="61"/>
      <c r="B149" s="175" t="str">
        <f t="shared" si="10"/>
        <v>Week 41</v>
      </c>
      <c r="C149" s="14"/>
      <c r="D149" s="15"/>
      <c r="E149" s="15"/>
      <c r="F149" s="167" t="str">
        <f t="shared" si="9"/>
        <v/>
      </c>
      <c r="G149" s="17"/>
      <c r="H149" s="16"/>
      <c r="I149" s="91"/>
      <c r="J149" s="3"/>
      <c r="K149" s="152">
        <f t="shared" si="7"/>
        <v>280</v>
      </c>
      <c r="L149" s="151" t="s">
        <v>68</v>
      </c>
    </row>
    <row r="150" spans="1:12" ht="12.75" hidden="1" customHeight="1" outlineLevel="1" x14ac:dyDescent="0.2">
      <c r="A150" s="61"/>
      <c r="B150" s="175" t="str">
        <f t="shared" si="10"/>
        <v>Week 42</v>
      </c>
      <c r="C150" s="14"/>
      <c r="D150" s="15"/>
      <c r="E150" s="15"/>
      <c r="F150" s="167" t="str">
        <f t="shared" si="9"/>
        <v/>
      </c>
      <c r="G150" s="17"/>
      <c r="H150" s="16"/>
      <c r="I150" s="91"/>
      <c r="J150" s="3"/>
      <c r="K150" s="152">
        <f t="shared" si="7"/>
        <v>287</v>
      </c>
      <c r="L150" s="145" t="s">
        <v>69</v>
      </c>
    </row>
    <row r="151" spans="1:12" ht="12.75" hidden="1" customHeight="1" outlineLevel="1" x14ac:dyDescent="0.2">
      <c r="A151" s="61"/>
      <c r="B151" s="175" t="str">
        <f t="shared" si="10"/>
        <v>Week 43</v>
      </c>
      <c r="C151" s="14"/>
      <c r="D151" s="15"/>
      <c r="E151" s="15"/>
      <c r="F151" s="167" t="str">
        <f t="shared" si="9"/>
        <v/>
      </c>
      <c r="G151" s="17"/>
      <c r="H151" s="16"/>
      <c r="I151" s="91"/>
      <c r="J151" s="3"/>
      <c r="K151" s="152">
        <f t="shared" si="7"/>
        <v>294</v>
      </c>
      <c r="L151" s="151" t="s">
        <v>70</v>
      </c>
    </row>
    <row r="152" spans="1:12" ht="12.75" hidden="1" customHeight="1" outlineLevel="1" x14ac:dyDescent="0.2">
      <c r="A152" s="61"/>
      <c r="B152" s="175" t="str">
        <f t="shared" si="10"/>
        <v>Week 44</v>
      </c>
      <c r="C152" s="14"/>
      <c r="D152" s="15"/>
      <c r="E152" s="15"/>
      <c r="F152" s="167" t="str">
        <f t="shared" si="9"/>
        <v/>
      </c>
      <c r="G152" s="17"/>
      <c r="H152" s="16"/>
      <c r="I152" s="91"/>
      <c r="J152" s="3"/>
      <c r="K152" s="152">
        <f t="shared" si="7"/>
        <v>301</v>
      </c>
      <c r="L152" s="145" t="s">
        <v>71</v>
      </c>
    </row>
    <row r="153" spans="1:12" ht="12.75" hidden="1" customHeight="1" outlineLevel="1" x14ac:dyDescent="0.2">
      <c r="A153" s="61"/>
      <c r="B153" s="175" t="str">
        <f t="shared" si="10"/>
        <v>Week 45</v>
      </c>
      <c r="C153" s="14"/>
      <c r="D153" s="15"/>
      <c r="E153" s="15"/>
      <c r="F153" s="167" t="str">
        <f t="shared" si="9"/>
        <v/>
      </c>
      <c r="G153" s="17"/>
      <c r="H153" s="16"/>
      <c r="I153" s="91"/>
      <c r="J153" s="3"/>
      <c r="K153" s="152">
        <f t="shared" si="7"/>
        <v>308</v>
      </c>
      <c r="L153" s="151" t="s">
        <v>72</v>
      </c>
    </row>
    <row r="154" spans="1:12" ht="12.75" hidden="1" customHeight="1" outlineLevel="1" x14ac:dyDescent="0.2">
      <c r="A154" s="61"/>
      <c r="B154" s="175" t="str">
        <f t="shared" si="10"/>
        <v>Week 46</v>
      </c>
      <c r="C154" s="14"/>
      <c r="D154" s="15"/>
      <c r="E154" s="15"/>
      <c r="F154" s="167" t="str">
        <f t="shared" si="9"/>
        <v/>
      </c>
      <c r="G154" s="17"/>
      <c r="H154" s="16"/>
      <c r="I154" s="91"/>
      <c r="J154" s="3"/>
      <c r="K154" s="152">
        <f t="shared" si="7"/>
        <v>315</v>
      </c>
      <c r="L154" s="145" t="s">
        <v>73</v>
      </c>
    </row>
    <row r="155" spans="1:12" ht="12.75" hidden="1" customHeight="1" outlineLevel="1" x14ac:dyDescent="0.2">
      <c r="A155" s="61"/>
      <c r="B155" s="175" t="str">
        <f t="shared" si="10"/>
        <v>Week 47</v>
      </c>
      <c r="C155" s="14"/>
      <c r="D155" s="15"/>
      <c r="E155" s="15"/>
      <c r="F155" s="167" t="str">
        <f t="shared" si="9"/>
        <v/>
      </c>
      <c r="G155" s="17"/>
      <c r="H155" s="16"/>
      <c r="I155" s="91"/>
      <c r="J155" s="3"/>
      <c r="K155" s="152">
        <f t="shared" si="7"/>
        <v>322</v>
      </c>
      <c r="L155" s="151" t="s">
        <v>74</v>
      </c>
    </row>
    <row r="156" spans="1:12" ht="12.75" hidden="1" customHeight="1" outlineLevel="1" x14ac:dyDescent="0.2">
      <c r="A156" s="61"/>
      <c r="B156" s="175" t="str">
        <f t="shared" si="10"/>
        <v>Week 48</v>
      </c>
      <c r="C156" s="14"/>
      <c r="D156" s="15"/>
      <c r="E156" s="15"/>
      <c r="F156" s="167" t="str">
        <f t="shared" si="9"/>
        <v/>
      </c>
      <c r="G156" s="17"/>
      <c r="H156" s="16"/>
      <c r="I156" s="91"/>
      <c r="J156" s="3"/>
      <c r="K156" s="152">
        <f t="shared" si="7"/>
        <v>329</v>
      </c>
      <c r="L156" s="145" t="s">
        <v>75</v>
      </c>
    </row>
    <row r="157" spans="1:12" ht="12.75" hidden="1" customHeight="1" outlineLevel="1" x14ac:dyDescent="0.2">
      <c r="A157" s="61"/>
      <c r="B157" s="175" t="str">
        <f t="shared" si="10"/>
        <v>Week 49</v>
      </c>
      <c r="C157" s="14"/>
      <c r="D157" s="15"/>
      <c r="E157" s="15"/>
      <c r="F157" s="167" t="str">
        <f t="shared" si="9"/>
        <v/>
      </c>
      <c r="G157" s="17"/>
      <c r="H157" s="16"/>
      <c r="I157" s="91"/>
      <c r="J157" s="3"/>
      <c r="K157" s="152">
        <f t="shared" si="7"/>
        <v>336</v>
      </c>
      <c r="L157" s="151" t="s">
        <v>76</v>
      </c>
    </row>
    <row r="158" spans="1:12" ht="12.75" hidden="1" customHeight="1" outlineLevel="1" x14ac:dyDescent="0.2">
      <c r="A158" s="61"/>
      <c r="B158" s="175" t="str">
        <f t="shared" si="10"/>
        <v>Week 50</v>
      </c>
      <c r="C158" s="14"/>
      <c r="D158" s="15"/>
      <c r="E158" s="15"/>
      <c r="F158" s="167" t="str">
        <f t="shared" si="9"/>
        <v/>
      </c>
      <c r="G158" s="17"/>
      <c r="H158" s="16"/>
      <c r="I158" s="91"/>
      <c r="J158" s="3"/>
      <c r="K158" s="152">
        <f t="shared" si="7"/>
        <v>343</v>
      </c>
      <c r="L158" s="145" t="s">
        <v>77</v>
      </c>
    </row>
    <row r="159" spans="1:12" ht="12.75" hidden="1" customHeight="1" outlineLevel="1" x14ac:dyDescent="0.2">
      <c r="A159" s="61"/>
      <c r="B159" s="175" t="str">
        <f t="shared" si="10"/>
        <v>Week 51</v>
      </c>
      <c r="C159" s="14"/>
      <c r="D159" s="15"/>
      <c r="E159" s="15"/>
      <c r="F159" s="167" t="str">
        <f t="shared" si="9"/>
        <v/>
      </c>
      <c r="G159" s="17"/>
      <c r="H159" s="16"/>
      <c r="I159" s="91"/>
      <c r="J159" s="3"/>
      <c r="K159" s="152">
        <f t="shared" si="7"/>
        <v>350</v>
      </c>
      <c r="L159" s="151" t="s">
        <v>78</v>
      </c>
    </row>
    <row r="160" spans="1:12" ht="12.75" hidden="1" customHeight="1" outlineLevel="1" x14ac:dyDescent="0.2">
      <c r="A160" s="61"/>
      <c r="B160" s="175" t="str">
        <f t="shared" si="10"/>
        <v>Week 52</v>
      </c>
      <c r="C160" s="14"/>
      <c r="D160" s="15"/>
      <c r="E160" s="15"/>
      <c r="F160" s="167" t="str">
        <f t="shared" si="9"/>
        <v/>
      </c>
      <c r="G160" s="17"/>
      <c r="H160" s="16"/>
      <c r="I160" s="91"/>
      <c r="J160" s="3"/>
      <c r="K160" s="152">
        <f t="shared" si="7"/>
        <v>357</v>
      </c>
      <c r="L160" s="145" t="s">
        <v>79</v>
      </c>
    </row>
    <row r="161" spans="1:30" ht="15.75" hidden="1" outlineLevel="1" thickBot="1" x14ac:dyDescent="0.3">
      <c r="A161" s="61"/>
      <c r="B161" s="279" t="str">
        <f>IF(C162&gt;K105,"ATTENTION! - The total number of sessions claimable under this application has now been reached - discretionary approval needed for weeks 27-52","")</f>
        <v/>
      </c>
      <c r="C161" s="279"/>
      <c r="D161" s="279"/>
      <c r="E161" s="279"/>
      <c r="F161" s="279"/>
      <c r="G161" s="279"/>
      <c r="H161" s="279"/>
      <c r="I161" s="91"/>
    </row>
    <row r="162" spans="1:30" ht="13.5" hidden="1" outlineLevel="1" thickBot="1" x14ac:dyDescent="0.25">
      <c r="A162" s="61"/>
      <c r="B162" s="107" t="s">
        <v>104</v>
      </c>
      <c r="C162" s="108">
        <f>SUBTOTAL(109,Table27[No. of Clinical Sessions Claimed])</f>
        <v>0</v>
      </c>
      <c r="D162" s="109">
        <f>SUM(Table25[Total Claimed (£)])</f>
        <v>0</v>
      </c>
      <c r="E162" s="109">
        <f>SUM(Table25[Total Verified (£)])</f>
        <v>0</v>
      </c>
      <c r="F162" s="109">
        <f>SUM(Table25[Total Payable])</f>
        <v>0</v>
      </c>
      <c r="G162" s="110"/>
      <c r="H162" s="111"/>
      <c r="I162" s="91"/>
    </row>
    <row r="163" spans="1:30" ht="12.75" hidden="1" customHeight="1" outlineLevel="1" x14ac:dyDescent="0.2">
      <c r="A163" s="61"/>
      <c r="B163" s="244" t="s">
        <v>81</v>
      </c>
      <c r="C163" s="245"/>
      <c r="D163" s="245"/>
      <c r="E163" s="245"/>
      <c r="F163" s="245"/>
      <c r="G163" s="245"/>
      <c r="H163" s="245"/>
      <c r="I163" s="91"/>
    </row>
    <row r="164" spans="1:30" ht="40.15" hidden="1" customHeight="1" outlineLevel="1" x14ac:dyDescent="0.2">
      <c r="A164" s="61"/>
      <c r="B164" s="283"/>
      <c r="C164" s="284"/>
      <c r="D164" s="284"/>
      <c r="E164" s="284"/>
      <c r="F164" s="284"/>
      <c r="G164" s="284"/>
      <c r="H164" s="285"/>
      <c r="I164" s="91"/>
    </row>
    <row r="165" spans="1:30" ht="15.75" collapsed="1" x14ac:dyDescent="0.2">
      <c r="A165" s="61"/>
      <c r="B165" s="115"/>
      <c r="C165" s="89"/>
      <c r="D165" s="89"/>
      <c r="E165" s="89"/>
      <c r="F165" s="89"/>
      <c r="G165" s="90"/>
      <c r="H165" s="1"/>
    </row>
    <row r="166" spans="1:30" ht="15.75" customHeight="1" collapsed="1" x14ac:dyDescent="0.2">
      <c r="A166" s="61" t="s">
        <v>106</v>
      </c>
      <c r="B166" s="270" t="s">
        <v>87</v>
      </c>
      <c r="C166" s="271"/>
      <c r="D166" s="271"/>
      <c r="E166" s="271"/>
      <c r="F166" s="271"/>
      <c r="G166" s="271"/>
      <c r="H166" s="272"/>
      <c r="L166" s="149"/>
    </row>
    <row r="167" spans="1:30" ht="15.75" hidden="1" customHeight="1" outlineLevel="1" thickBot="1" x14ac:dyDescent="0.25">
      <c r="A167" s="61"/>
      <c r="B167" s="116"/>
      <c r="C167" s="117"/>
      <c r="D167" s="117"/>
      <c r="E167" s="117"/>
      <c r="F167" s="117"/>
      <c r="G167" s="118"/>
      <c r="H167" s="119"/>
      <c r="K167" s="145">
        <f>(G170-G169)</f>
        <v>0</v>
      </c>
      <c r="L167" s="149" t="s">
        <v>135</v>
      </c>
      <c r="M167" s="153"/>
      <c r="O167" s="154"/>
      <c r="P167" s="146" t="s">
        <v>117</v>
      </c>
    </row>
    <row r="168" spans="1:30" ht="13.5" hidden="1" outlineLevel="1" thickBot="1" x14ac:dyDescent="0.25">
      <c r="A168" s="61"/>
      <c r="B168" s="246" t="s">
        <v>80</v>
      </c>
      <c r="C168" s="247"/>
      <c r="D168" s="247"/>
      <c r="E168" s="247"/>
      <c r="F168" s="248"/>
      <c r="G168" s="164"/>
      <c r="H168" s="99"/>
      <c r="K168" s="146">
        <f>ROUNDDOWN((G170-G169)/7, 0)</f>
        <v>0</v>
      </c>
      <c r="L168" s="149" t="s">
        <v>133</v>
      </c>
    </row>
    <row r="169" spans="1:30" ht="13.5" hidden="1" outlineLevel="1" thickBot="1" x14ac:dyDescent="0.25">
      <c r="A169" s="61"/>
      <c r="B169" s="235" t="s">
        <v>30</v>
      </c>
      <c r="C169" s="236"/>
      <c r="D169" s="236"/>
      <c r="E169" s="236"/>
      <c r="F169" s="237"/>
      <c r="G169" s="160">
        <f>Sick!C25</f>
        <v>0</v>
      </c>
      <c r="H169" s="99"/>
      <c r="K169" s="145">
        <f>K167-(K168*7)</f>
        <v>0</v>
      </c>
      <c r="L169" s="155" t="s">
        <v>134</v>
      </c>
    </row>
    <row r="170" spans="1:30" ht="13.5" hidden="1" outlineLevel="1" thickBot="1" x14ac:dyDescent="0.25">
      <c r="A170" s="61"/>
      <c r="B170" s="94" t="s">
        <v>31</v>
      </c>
      <c r="F170" s="95" t="s">
        <v>10</v>
      </c>
      <c r="G170" s="160">
        <f>Sick!C26</f>
        <v>0</v>
      </c>
      <c r="H170" s="99"/>
      <c r="J170" s="97"/>
      <c r="L170" s="149" t="s">
        <v>136</v>
      </c>
    </row>
    <row r="171" spans="1:30" ht="15" hidden="1" outlineLevel="1" x14ac:dyDescent="0.25">
      <c r="A171" s="61"/>
      <c r="B171" s="141"/>
      <c r="C171" s="140"/>
      <c r="D171" s="140"/>
      <c r="E171" s="140"/>
      <c r="F171" s="140"/>
      <c r="G171" s="140"/>
      <c r="H171" s="142"/>
      <c r="K171" s="187">
        <f>IF(K168&gt;52,52*$F$7,(K168-2)*$F$7)</f>
        <v>0</v>
      </c>
      <c r="L171" s="149" t="s">
        <v>137</v>
      </c>
    </row>
    <row r="172" spans="1:30" ht="59.65" hidden="1" customHeight="1" outlineLevel="1" x14ac:dyDescent="0.2">
      <c r="A172" s="61"/>
      <c r="B172" s="254" t="str">
        <f>"Based on the information provided by the practice, the GP on leave is expected to be absent from "&amp;TEXT(G169,"dd/mm/yyyy")&amp;" until "&amp;TEXT(G170,"dd/mm/yyyy")&amp;", totalling "&amp;K168&amp;" week(s) and "&amp;K169&amp;" day(s). "&amp;IF(K167&lt;=14,"Under the Policy, Practices are not eligible to claim for a period less than 2 weeks, therefore the practice does not qualify.","Under the policy, practices are not able to be reimbursed for the first 2 week(s). London Region will reimburse the practice towards the cost of a locum from "&amp;TEXT(G169+14,"dd/mm/yyyy")&amp;" until "&amp;TEXT(G170,"dd/mm/yyyy")&amp;" at "&amp;TEXT($K$4,"£#,###.##")&amp;" from weeks 3 to 28, then "&amp;TEXT($K$5,"£#,###.##")&amp;" from weeks 29 to 52, if applicable"&amp;".  The total maximum number of clinical sessions permissable under this application, based on the "&amp;F7&amp;" clinical session usually provided is "&amp;ROUND(K171,0)&amp;". {made up of "&amp;F7&amp;" sessions X "&amp;TEXT((K167-14)/7,"0.00")&amp;" weeks.}")</f>
        <v>Based on the information provided by the practice, the GP on leave is expected to be absent from 00/01/1900 until 00/01/1900, totalling 0 week(s) and 0 day(s). Under the Policy, Practices are not eligible to claim for a period less than 2 weeks, therefore the practice does not qualify.</v>
      </c>
      <c r="C172" s="255"/>
      <c r="D172" s="255"/>
      <c r="E172" s="255"/>
      <c r="F172" s="255"/>
      <c r="G172" s="255"/>
      <c r="H172" s="256"/>
      <c r="I172" s="91"/>
      <c r="J172" s="120"/>
      <c r="K172" s="149"/>
      <c r="L172" s="149"/>
      <c r="M172" s="156"/>
      <c r="N172" s="157"/>
      <c r="O172" s="157"/>
      <c r="P172" s="157"/>
      <c r="Q172" s="157"/>
      <c r="R172" s="144"/>
      <c r="S172" s="144"/>
      <c r="T172" s="144"/>
      <c r="U172" s="144"/>
      <c r="V172" s="144"/>
      <c r="W172" s="144"/>
      <c r="X172" s="144"/>
      <c r="Y172" s="144"/>
      <c r="Z172" s="144"/>
      <c r="AA172" s="144"/>
      <c r="AB172" s="144"/>
      <c r="AC172" s="144"/>
      <c r="AD172" s="144"/>
    </row>
    <row r="173" spans="1:30" s="120" customFormat="1" ht="66" hidden="1" customHeight="1" outlineLevel="1" x14ac:dyDescent="0.2">
      <c r="A173" s="61"/>
      <c r="B173" s="249" t="s">
        <v>177</v>
      </c>
      <c r="C173" s="250"/>
      <c r="D173" s="250"/>
      <c r="E173" s="250"/>
      <c r="F173" s="251"/>
      <c r="G173" s="252"/>
      <c r="H173" s="253"/>
      <c r="I173" s="1"/>
      <c r="J173" s="1"/>
      <c r="K173" s="145"/>
      <c r="L173" s="156"/>
      <c r="M173" s="156"/>
      <c r="N173" s="156"/>
      <c r="O173" s="156"/>
      <c r="P173" s="156"/>
      <c r="Q173" s="156"/>
    </row>
    <row r="174" spans="1:30" customFormat="1" ht="15" hidden="1" outlineLevel="1" x14ac:dyDescent="0.25">
      <c r="B174" s="259" t="s">
        <v>173</v>
      </c>
      <c r="C174" s="260"/>
      <c r="D174" s="260"/>
      <c r="E174" s="260"/>
      <c r="F174" s="261"/>
      <c r="G174" s="262"/>
      <c r="H174" s="263"/>
    </row>
    <row r="175" spans="1:30" customFormat="1" ht="95.65" hidden="1" customHeight="1" outlineLevel="1" x14ac:dyDescent="0.25">
      <c r="B175" s="257" t="s">
        <v>176</v>
      </c>
      <c r="C175" s="258"/>
      <c r="D175" s="258"/>
      <c r="E175" s="258"/>
      <c r="F175" s="264"/>
      <c r="G175" s="265"/>
      <c r="H175" s="266"/>
    </row>
    <row r="176" spans="1:30" customFormat="1" ht="15" hidden="1" outlineLevel="1" x14ac:dyDescent="0.25"/>
    <row r="177" spans="1:17" ht="40.35" hidden="1" customHeight="1" outlineLevel="1" x14ac:dyDescent="0.2">
      <c r="A177" s="61"/>
      <c r="B177" s="101" t="s">
        <v>33</v>
      </c>
      <c r="C177" s="102" t="s">
        <v>35</v>
      </c>
      <c r="D177" s="102" t="s">
        <v>34</v>
      </c>
      <c r="E177" s="102" t="s">
        <v>143</v>
      </c>
      <c r="F177" s="166" t="s">
        <v>53</v>
      </c>
      <c r="G177" s="103" t="s">
        <v>142</v>
      </c>
      <c r="H177" s="104" t="s">
        <v>105</v>
      </c>
      <c r="I177" s="102" t="s">
        <v>182</v>
      </c>
      <c r="L177" s="156"/>
      <c r="M177" s="156"/>
      <c r="N177" s="156"/>
      <c r="O177" s="156"/>
      <c r="P177" s="156"/>
      <c r="Q177" s="156"/>
    </row>
    <row r="178" spans="1:17" hidden="1" outlineLevel="1" x14ac:dyDescent="0.2">
      <c r="A178" s="61"/>
      <c r="B178" s="175" t="str">
        <f>IF(K178&lt;=$K$2,L178,CONCATENATE(L178," - w/c ", TEXT(K178, "dd/mm/yyy")))</f>
        <v>Week 1</v>
      </c>
      <c r="C178" s="14"/>
      <c r="D178" s="14"/>
      <c r="E178" s="14"/>
      <c r="F178" s="14"/>
      <c r="G178" s="14"/>
      <c r="H178" s="14"/>
      <c r="I178" s="91"/>
      <c r="J178" s="152"/>
      <c r="K178" s="152">
        <f>G169</f>
        <v>0</v>
      </c>
      <c r="L178" s="151" t="s">
        <v>146</v>
      </c>
      <c r="M178" s="156"/>
      <c r="N178" s="156"/>
      <c r="O178" s="156"/>
      <c r="P178" s="156"/>
      <c r="Q178" s="156"/>
    </row>
    <row r="179" spans="1:17" ht="12.75" hidden="1" customHeight="1" outlineLevel="1" x14ac:dyDescent="0.2">
      <c r="A179" s="61"/>
      <c r="B179" s="175" t="str">
        <f t="shared" ref="B179:B231" si="11">IF(K179&lt;=$K$2,L179,CONCATENATE(L179," - w/c ", TEXT(K179, "dd/mm/yyy")))</f>
        <v>Week 2</v>
      </c>
      <c r="C179" s="14"/>
      <c r="D179" s="14"/>
      <c r="E179" s="14"/>
      <c r="F179" s="191"/>
      <c r="G179" s="14"/>
      <c r="H179" s="14"/>
      <c r="I179" s="91"/>
      <c r="J179" s="152"/>
      <c r="K179" s="152">
        <f t="shared" ref="K179:K231" si="12">K178+7</f>
        <v>7</v>
      </c>
      <c r="L179" s="145" t="s">
        <v>147</v>
      </c>
    </row>
    <row r="180" spans="1:17" ht="12.75" hidden="1" customHeight="1" outlineLevel="1" x14ac:dyDescent="0.2">
      <c r="A180" s="61"/>
      <c r="B180" s="175" t="str">
        <f t="shared" si="11"/>
        <v>Week 3</v>
      </c>
      <c r="C180" s="14"/>
      <c r="D180" s="15"/>
      <c r="E180" s="15"/>
      <c r="F180" s="174" t="str">
        <f t="shared" ref="F180:F186" si="13">IF(D180="","",IF(E180="","",MIN(D180,E180,$K$4)))</f>
        <v/>
      </c>
      <c r="G180" s="17"/>
      <c r="H180" s="16"/>
      <c r="I180" s="91"/>
      <c r="J180" s="152"/>
      <c r="K180" s="152">
        <f t="shared" si="12"/>
        <v>14</v>
      </c>
      <c r="L180" s="151" t="s">
        <v>148</v>
      </c>
    </row>
    <row r="181" spans="1:17" ht="12.75" hidden="1" customHeight="1" outlineLevel="1" x14ac:dyDescent="0.2">
      <c r="A181" s="61"/>
      <c r="B181" s="175" t="str">
        <f t="shared" si="11"/>
        <v>Week 4</v>
      </c>
      <c r="C181" s="14"/>
      <c r="D181" s="15"/>
      <c r="E181" s="15"/>
      <c r="F181" s="174" t="str">
        <f t="shared" si="13"/>
        <v/>
      </c>
      <c r="G181" s="17"/>
      <c r="H181" s="16"/>
      <c r="I181" s="91"/>
      <c r="J181" s="152"/>
      <c r="K181" s="152">
        <f t="shared" si="12"/>
        <v>21</v>
      </c>
      <c r="L181" s="145" t="s">
        <v>149</v>
      </c>
    </row>
    <row r="182" spans="1:17" ht="12.75" hidden="1" customHeight="1" outlineLevel="1" x14ac:dyDescent="0.2">
      <c r="A182" s="61"/>
      <c r="B182" s="175" t="str">
        <f t="shared" si="11"/>
        <v>Week 5</v>
      </c>
      <c r="C182" s="14"/>
      <c r="D182" s="15"/>
      <c r="E182" s="15"/>
      <c r="F182" s="174" t="str">
        <f t="shared" si="13"/>
        <v/>
      </c>
      <c r="G182" s="17"/>
      <c r="H182" s="16"/>
      <c r="I182" s="91"/>
      <c r="J182" s="152"/>
      <c r="K182" s="152">
        <f t="shared" si="12"/>
        <v>28</v>
      </c>
      <c r="L182" s="151" t="s">
        <v>150</v>
      </c>
    </row>
    <row r="183" spans="1:17" ht="12.75" hidden="1" customHeight="1" outlineLevel="1" x14ac:dyDescent="0.2">
      <c r="A183" s="61"/>
      <c r="B183" s="175" t="str">
        <f t="shared" si="11"/>
        <v>Week 6</v>
      </c>
      <c r="C183" s="14"/>
      <c r="D183" s="15"/>
      <c r="E183" s="15"/>
      <c r="F183" s="174" t="str">
        <f t="shared" si="13"/>
        <v/>
      </c>
      <c r="G183" s="17"/>
      <c r="H183" s="16"/>
      <c r="I183" s="91"/>
      <c r="J183" s="152"/>
      <c r="K183" s="152">
        <f t="shared" si="12"/>
        <v>35</v>
      </c>
      <c r="L183" s="145" t="s">
        <v>151</v>
      </c>
    </row>
    <row r="184" spans="1:17" ht="12.75" hidden="1" customHeight="1" outlineLevel="1" x14ac:dyDescent="0.2">
      <c r="A184" s="61"/>
      <c r="B184" s="175" t="str">
        <f t="shared" si="11"/>
        <v>Week 7</v>
      </c>
      <c r="C184" s="14"/>
      <c r="D184" s="15"/>
      <c r="E184" s="15"/>
      <c r="F184" s="174" t="str">
        <f t="shared" si="13"/>
        <v/>
      </c>
      <c r="G184" s="17"/>
      <c r="H184" s="16"/>
      <c r="I184" s="91"/>
      <c r="J184" s="152"/>
      <c r="K184" s="152">
        <f t="shared" si="12"/>
        <v>42</v>
      </c>
      <c r="L184" s="151" t="s">
        <v>152</v>
      </c>
    </row>
    <row r="185" spans="1:17" ht="12.75" hidden="1" customHeight="1" outlineLevel="1" x14ac:dyDescent="0.2">
      <c r="A185" s="61"/>
      <c r="B185" s="175" t="str">
        <f t="shared" si="11"/>
        <v>Week 8</v>
      </c>
      <c r="C185" s="14"/>
      <c r="D185" s="15"/>
      <c r="E185" s="15"/>
      <c r="F185" s="174" t="str">
        <f t="shared" si="13"/>
        <v/>
      </c>
      <c r="G185" s="17"/>
      <c r="H185" s="16"/>
      <c r="I185" s="91"/>
      <c r="J185" s="152"/>
      <c r="K185" s="152">
        <f t="shared" si="12"/>
        <v>49</v>
      </c>
      <c r="L185" s="145" t="s">
        <v>153</v>
      </c>
    </row>
    <row r="186" spans="1:17" ht="12.75" hidden="1" customHeight="1" outlineLevel="1" x14ac:dyDescent="0.25">
      <c r="A186" s="61"/>
      <c r="B186" s="175" t="str">
        <f t="shared" si="11"/>
        <v>Week 9</v>
      </c>
      <c r="C186" s="14"/>
      <c r="D186" s="15"/>
      <c r="E186" s="15"/>
      <c r="F186" s="174" t="str">
        <f t="shared" si="13"/>
        <v/>
      </c>
      <c r="G186" s="17"/>
      <c r="H186" s="16"/>
      <c r="I186" s="190"/>
      <c r="J186" s="152"/>
      <c r="K186" s="152">
        <f t="shared" si="12"/>
        <v>56</v>
      </c>
      <c r="L186" s="151" t="s">
        <v>154</v>
      </c>
    </row>
    <row r="187" spans="1:17" ht="12.75" hidden="1" customHeight="1" outlineLevel="1" x14ac:dyDescent="0.2">
      <c r="A187" s="61"/>
      <c r="B187" s="175" t="str">
        <f t="shared" si="11"/>
        <v>Week 10</v>
      </c>
      <c r="C187" s="14"/>
      <c r="D187" s="15"/>
      <c r="E187" s="15"/>
      <c r="F187" s="174" t="str">
        <f t="shared" ref="F187:F205" si="14">IF(D187="","",IF(E187="","",MIN(D187,E187,$K$4)))</f>
        <v/>
      </c>
      <c r="G187" s="17"/>
      <c r="H187" s="16"/>
      <c r="I187" s="91"/>
      <c r="J187" s="152"/>
      <c r="K187" s="152">
        <f t="shared" si="12"/>
        <v>63</v>
      </c>
      <c r="L187" s="145" t="s">
        <v>36</v>
      </c>
    </row>
    <row r="188" spans="1:17" ht="12.75" hidden="1" customHeight="1" outlineLevel="1" x14ac:dyDescent="0.2">
      <c r="A188" s="61"/>
      <c r="B188" s="175" t="str">
        <f t="shared" si="11"/>
        <v>Week 11</v>
      </c>
      <c r="C188" s="14"/>
      <c r="D188" s="15"/>
      <c r="E188" s="15"/>
      <c r="F188" s="174" t="str">
        <f t="shared" si="14"/>
        <v/>
      </c>
      <c r="G188" s="16"/>
      <c r="H188" s="16"/>
      <c r="I188" s="91"/>
      <c r="J188" s="152"/>
      <c r="K188" s="152">
        <f t="shared" si="12"/>
        <v>70</v>
      </c>
      <c r="L188" s="151" t="s">
        <v>37</v>
      </c>
    </row>
    <row r="189" spans="1:17" ht="12.75" hidden="1" customHeight="1" outlineLevel="1" x14ac:dyDescent="0.2">
      <c r="A189" s="61"/>
      <c r="B189" s="175" t="str">
        <f t="shared" si="11"/>
        <v>Week 12</v>
      </c>
      <c r="C189" s="14"/>
      <c r="D189" s="15"/>
      <c r="E189" s="15"/>
      <c r="F189" s="174" t="str">
        <f t="shared" si="14"/>
        <v/>
      </c>
      <c r="G189" s="17"/>
      <c r="H189" s="16"/>
      <c r="I189" s="91"/>
      <c r="J189" s="152"/>
      <c r="K189" s="152">
        <f t="shared" si="12"/>
        <v>77</v>
      </c>
      <c r="L189" s="145" t="s">
        <v>38</v>
      </c>
    </row>
    <row r="190" spans="1:17" ht="12.75" hidden="1" customHeight="1" outlineLevel="1" x14ac:dyDescent="0.2">
      <c r="A190" s="61"/>
      <c r="B190" s="175" t="str">
        <f t="shared" si="11"/>
        <v>Week 13</v>
      </c>
      <c r="C190" s="14"/>
      <c r="D190" s="15"/>
      <c r="E190" s="15"/>
      <c r="F190" s="174" t="str">
        <f t="shared" si="14"/>
        <v/>
      </c>
      <c r="G190" s="17"/>
      <c r="H190" s="16"/>
      <c r="I190" s="91"/>
      <c r="J190" s="152"/>
      <c r="K190" s="152">
        <f t="shared" si="12"/>
        <v>84</v>
      </c>
      <c r="L190" s="151" t="s">
        <v>39</v>
      </c>
    </row>
    <row r="191" spans="1:17" ht="12.75" hidden="1" customHeight="1" outlineLevel="1" x14ac:dyDescent="0.2">
      <c r="A191" s="61"/>
      <c r="B191" s="175" t="str">
        <f t="shared" si="11"/>
        <v>Week 14</v>
      </c>
      <c r="C191" s="14"/>
      <c r="D191" s="15"/>
      <c r="E191" s="15"/>
      <c r="F191" s="174" t="str">
        <f t="shared" si="14"/>
        <v/>
      </c>
      <c r="G191" s="17"/>
      <c r="H191" s="16"/>
      <c r="I191" s="91"/>
      <c r="J191" s="152"/>
      <c r="K191" s="152">
        <f t="shared" si="12"/>
        <v>91</v>
      </c>
      <c r="L191" s="145" t="s">
        <v>40</v>
      </c>
    </row>
    <row r="192" spans="1:17" ht="12.75" hidden="1" customHeight="1" outlineLevel="1" x14ac:dyDescent="0.2">
      <c r="A192" s="61"/>
      <c r="B192" s="175" t="str">
        <f t="shared" si="11"/>
        <v>Week 15</v>
      </c>
      <c r="C192" s="14"/>
      <c r="D192" s="15"/>
      <c r="E192" s="15"/>
      <c r="F192" s="174" t="str">
        <f t="shared" si="14"/>
        <v/>
      </c>
      <c r="G192" s="17"/>
      <c r="H192" s="16"/>
      <c r="I192" s="91"/>
      <c r="J192" s="152"/>
      <c r="K192" s="152">
        <f t="shared" si="12"/>
        <v>98</v>
      </c>
      <c r="L192" s="151" t="s">
        <v>41</v>
      </c>
    </row>
    <row r="193" spans="1:12" ht="12.75" hidden="1" customHeight="1" outlineLevel="1" x14ac:dyDescent="0.2">
      <c r="A193" s="61"/>
      <c r="B193" s="175" t="str">
        <f t="shared" si="11"/>
        <v>Week 16</v>
      </c>
      <c r="C193" s="14"/>
      <c r="D193" s="15"/>
      <c r="E193" s="15"/>
      <c r="F193" s="174" t="str">
        <f t="shared" si="14"/>
        <v/>
      </c>
      <c r="G193" s="16"/>
      <c r="H193" s="16"/>
      <c r="I193" s="91"/>
      <c r="J193" s="152"/>
      <c r="K193" s="152">
        <f t="shared" si="12"/>
        <v>105</v>
      </c>
      <c r="L193" s="145" t="s">
        <v>42</v>
      </c>
    </row>
    <row r="194" spans="1:12" ht="12.75" hidden="1" customHeight="1" outlineLevel="1" x14ac:dyDescent="0.2">
      <c r="A194" s="61"/>
      <c r="B194" s="175" t="str">
        <f t="shared" si="11"/>
        <v>Week 17</v>
      </c>
      <c r="C194" s="14"/>
      <c r="D194" s="15"/>
      <c r="E194" s="15"/>
      <c r="F194" s="174" t="str">
        <f t="shared" si="14"/>
        <v/>
      </c>
      <c r="G194" s="17"/>
      <c r="H194" s="16"/>
      <c r="I194" s="91"/>
      <c r="J194" s="152"/>
      <c r="K194" s="152">
        <f t="shared" si="12"/>
        <v>112</v>
      </c>
      <c r="L194" s="151" t="s">
        <v>43</v>
      </c>
    </row>
    <row r="195" spans="1:12" ht="12.75" hidden="1" customHeight="1" outlineLevel="1" x14ac:dyDescent="0.2">
      <c r="A195" s="61"/>
      <c r="B195" s="175" t="str">
        <f t="shared" si="11"/>
        <v>Week 18</v>
      </c>
      <c r="C195" s="14"/>
      <c r="D195" s="15"/>
      <c r="E195" s="15"/>
      <c r="F195" s="174" t="str">
        <f t="shared" si="14"/>
        <v/>
      </c>
      <c r="G195" s="17"/>
      <c r="H195" s="16"/>
      <c r="I195" s="91"/>
      <c r="J195" s="152"/>
      <c r="K195" s="152">
        <f t="shared" si="12"/>
        <v>119</v>
      </c>
      <c r="L195" s="145" t="s">
        <v>44</v>
      </c>
    </row>
    <row r="196" spans="1:12" ht="12.75" hidden="1" customHeight="1" outlineLevel="1" x14ac:dyDescent="0.2">
      <c r="A196" s="61"/>
      <c r="B196" s="175" t="str">
        <f t="shared" si="11"/>
        <v>Week 19</v>
      </c>
      <c r="C196" s="14"/>
      <c r="D196" s="15"/>
      <c r="E196" s="15"/>
      <c r="F196" s="174" t="str">
        <f t="shared" si="14"/>
        <v/>
      </c>
      <c r="G196" s="17"/>
      <c r="H196" s="16"/>
      <c r="I196" s="91"/>
      <c r="J196" s="152"/>
      <c r="K196" s="152">
        <f t="shared" si="12"/>
        <v>126</v>
      </c>
      <c r="L196" s="151" t="s">
        <v>45</v>
      </c>
    </row>
    <row r="197" spans="1:12" ht="12.75" hidden="1" customHeight="1" outlineLevel="1" x14ac:dyDescent="0.2">
      <c r="A197" s="61"/>
      <c r="B197" s="175" t="str">
        <f t="shared" si="11"/>
        <v>Week 20</v>
      </c>
      <c r="C197" s="14"/>
      <c r="D197" s="15"/>
      <c r="E197" s="15"/>
      <c r="F197" s="174" t="str">
        <f t="shared" si="14"/>
        <v/>
      </c>
      <c r="G197" s="17"/>
      <c r="H197" s="16"/>
      <c r="I197" s="91"/>
      <c r="J197" s="152"/>
      <c r="K197" s="152">
        <f t="shared" si="12"/>
        <v>133</v>
      </c>
      <c r="L197" s="145" t="s">
        <v>46</v>
      </c>
    </row>
    <row r="198" spans="1:12" ht="12.75" hidden="1" customHeight="1" outlineLevel="1" x14ac:dyDescent="0.2">
      <c r="A198" s="61"/>
      <c r="B198" s="175" t="str">
        <f t="shared" si="11"/>
        <v>Week 21</v>
      </c>
      <c r="C198" s="14"/>
      <c r="D198" s="15"/>
      <c r="E198" s="15"/>
      <c r="F198" s="174" t="str">
        <f t="shared" si="14"/>
        <v/>
      </c>
      <c r="G198" s="16"/>
      <c r="H198" s="16"/>
      <c r="I198" s="91"/>
      <c r="J198" s="152"/>
      <c r="K198" s="152">
        <f t="shared" si="12"/>
        <v>140</v>
      </c>
      <c r="L198" s="151" t="s">
        <v>47</v>
      </c>
    </row>
    <row r="199" spans="1:12" ht="12.75" hidden="1" customHeight="1" outlineLevel="1" x14ac:dyDescent="0.2">
      <c r="A199" s="61"/>
      <c r="B199" s="175" t="str">
        <f t="shared" si="11"/>
        <v>Week 22</v>
      </c>
      <c r="C199" s="14"/>
      <c r="D199" s="15"/>
      <c r="E199" s="15"/>
      <c r="F199" s="174" t="str">
        <f t="shared" si="14"/>
        <v/>
      </c>
      <c r="G199" s="17"/>
      <c r="H199" s="16"/>
      <c r="I199" s="91"/>
      <c r="J199" s="152"/>
      <c r="K199" s="152">
        <f t="shared" si="12"/>
        <v>147</v>
      </c>
      <c r="L199" s="145" t="s">
        <v>48</v>
      </c>
    </row>
    <row r="200" spans="1:12" ht="12.75" hidden="1" customHeight="1" outlineLevel="1" x14ac:dyDescent="0.2">
      <c r="A200" s="61"/>
      <c r="B200" s="175" t="str">
        <f t="shared" si="11"/>
        <v>Week 23</v>
      </c>
      <c r="C200" s="14"/>
      <c r="D200" s="15"/>
      <c r="E200" s="15"/>
      <c r="F200" s="174" t="str">
        <f t="shared" si="14"/>
        <v/>
      </c>
      <c r="G200" s="17"/>
      <c r="H200" s="16"/>
      <c r="I200" s="91"/>
      <c r="J200" s="152"/>
      <c r="K200" s="152">
        <f t="shared" si="12"/>
        <v>154</v>
      </c>
      <c r="L200" s="151" t="s">
        <v>49</v>
      </c>
    </row>
    <row r="201" spans="1:12" ht="12.75" hidden="1" customHeight="1" outlineLevel="1" x14ac:dyDescent="0.2">
      <c r="A201" s="61"/>
      <c r="B201" s="175" t="str">
        <f t="shared" si="11"/>
        <v>Week 24</v>
      </c>
      <c r="C201" s="14"/>
      <c r="D201" s="15"/>
      <c r="E201" s="15"/>
      <c r="F201" s="174" t="str">
        <f t="shared" si="14"/>
        <v/>
      </c>
      <c r="G201" s="17"/>
      <c r="H201" s="16"/>
      <c r="I201" s="91"/>
      <c r="J201" s="152"/>
      <c r="K201" s="152">
        <f t="shared" si="12"/>
        <v>161</v>
      </c>
      <c r="L201" s="145" t="s">
        <v>50</v>
      </c>
    </row>
    <row r="202" spans="1:12" ht="12.75" hidden="1" customHeight="1" outlineLevel="1" x14ac:dyDescent="0.2">
      <c r="A202" s="61"/>
      <c r="B202" s="175" t="str">
        <f t="shared" si="11"/>
        <v>Week 25</v>
      </c>
      <c r="C202" s="14"/>
      <c r="D202" s="15"/>
      <c r="E202" s="15"/>
      <c r="F202" s="174" t="str">
        <f t="shared" si="14"/>
        <v/>
      </c>
      <c r="G202" s="17"/>
      <c r="H202" s="16"/>
      <c r="I202" s="91"/>
      <c r="J202" s="152"/>
      <c r="K202" s="152">
        <f t="shared" si="12"/>
        <v>168</v>
      </c>
      <c r="L202" s="151" t="s">
        <v>51</v>
      </c>
    </row>
    <row r="203" spans="1:12" ht="12.75" hidden="1" customHeight="1" outlineLevel="1" x14ac:dyDescent="0.2">
      <c r="A203" s="61"/>
      <c r="B203" s="175" t="str">
        <f t="shared" si="11"/>
        <v>Week 26</v>
      </c>
      <c r="C203" s="14"/>
      <c r="D203" s="15"/>
      <c r="E203" s="15"/>
      <c r="F203" s="174" t="str">
        <f t="shared" si="14"/>
        <v/>
      </c>
      <c r="G203" s="17"/>
      <c r="H203" s="16"/>
      <c r="I203" s="91"/>
      <c r="J203" s="152"/>
      <c r="K203" s="152">
        <f t="shared" si="12"/>
        <v>175</v>
      </c>
      <c r="L203" s="145" t="s">
        <v>52</v>
      </c>
    </row>
    <row r="204" spans="1:12" ht="12.75" hidden="1" customHeight="1" outlineLevel="1" x14ac:dyDescent="0.2">
      <c r="A204" s="61"/>
      <c r="B204" s="175" t="str">
        <f t="shared" si="11"/>
        <v>Week 27</v>
      </c>
      <c r="C204" s="14"/>
      <c r="D204" s="15"/>
      <c r="E204" s="15"/>
      <c r="F204" s="174" t="str">
        <f t="shared" si="14"/>
        <v/>
      </c>
      <c r="G204" s="17"/>
      <c r="H204" s="16"/>
      <c r="I204" s="91"/>
      <c r="J204" s="152"/>
      <c r="K204" s="152">
        <f t="shared" si="12"/>
        <v>182</v>
      </c>
      <c r="L204" s="151" t="s">
        <v>54</v>
      </c>
    </row>
    <row r="205" spans="1:12" ht="12.75" hidden="1" customHeight="1" outlineLevel="1" x14ac:dyDescent="0.2">
      <c r="A205" s="61"/>
      <c r="B205" s="175" t="str">
        <f t="shared" si="11"/>
        <v>Week 28</v>
      </c>
      <c r="C205" s="14"/>
      <c r="D205" s="15"/>
      <c r="E205" s="15"/>
      <c r="F205" s="174" t="str">
        <f t="shared" si="14"/>
        <v/>
      </c>
      <c r="G205" s="17"/>
      <c r="H205" s="16"/>
      <c r="I205" s="91"/>
      <c r="J205" s="152"/>
      <c r="K205" s="152">
        <f t="shared" si="12"/>
        <v>189</v>
      </c>
      <c r="L205" s="145" t="s">
        <v>55</v>
      </c>
    </row>
    <row r="206" spans="1:12" ht="12.75" hidden="1" customHeight="1" outlineLevel="1" x14ac:dyDescent="0.2">
      <c r="A206" s="61"/>
      <c r="B206" s="175" t="str">
        <f t="shared" si="11"/>
        <v>Week 29</v>
      </c>
      <c r="C206" s="14"/>
      <c r="D206" s="15"/>
      <c r="E206" s="15"/>
      <c r="F206" s="174" t="str">
        <f>IF(D206="","",IF(E206="","",MIN(D206,E206,$K$4)/2))</f>
        <v/>
      </c>
      <c r="G206" s="17"/>
      <c r="H206" s="16"/>
      <c r="I206" s="91"/>
      <c r="J206" s="152"/>
      <c r="K206" s="152">
        <f t="shared" si="12"/>
        <v>196</v>
      </c>
      <c r="L206" s="151" t="s">
        <v>56</v>
      </c>
    </row>
    <row r="207" spans="1:12" ht="12.75" hidden="1" customHeight="1" outlineLevel="1" x14ac:dyDescent="0.2">
      <c r="A207" s="61"/>
      <c r="B207" s="175" t="str">
        <f t="shared" si="11"/>
        <v>Week 30</v>
      </c>
      <c r="C207" s="14"/>
      <c r="D207" s="15"/>
      <c r="E207" s="15"/>
      <c r="F207" s="174" t="str">
        <f t="shared" ref="F207:F231" si="15">IF(D207="","",IF(E207="","",MIN(D207,E207,$K$4)/2))</f>
        <v/>
      </c>
      <c r="G207" s="17"/>
      <c r="H207" s="16"/>
      <c r="I207" s="91"/>
      <c r="J207" s="152"/>
      <c r="K207" s="152">
        <f t="shared" si="12"/>
        <v>203</v>
      </c>
      <c r="L207" s="145" t="s">
        <v>57</v>
      </c>
    </row>
    <row r="208" spans="1:12" ht="12.75" hidden="1" customHeight="1" outlineLevel="1" x14ac:dyDescent="0.2">
      <c r="A208" s="61"/>
      <c r="B208" s="175" t="str">
        <f t="shared" si="11"/>
        <v>Week 31</v>
      </c>
      <c r="C208" s="14"/>
      <c r="D208" s="15"/>
      <c r="E208" s="15"/>
      <c r="F208" s="174" t="str">
        <f t="shared" si="15"/>
        <v/>
      </c>
      <c r="G208" s="17"/>
      <c r="H208" s="16"/>
      <c r="I208" s="91"/>
      <c r="J208" s="152"/>
      <c r="K208" s="152">
        <f t="shared" si="12"/>
        <v>210</v>
      </c>
      <c r="L208" s="151" t="s">
        <v>58</v>
      </c>
    </row>
    <row r="209" spans="1:12" ht="12.75" hidden="1" customHeight="1" outlineLevel="1" x14ac:dyDescent="0.2">
      <c r="A209" s="61"/>
      <c r="B209" s="175" t="str">
        <f t="shared" si="11"/>
        <v>Week 32</v>
      </c>
      <c r="C209" s="14"/>
      <c r="D209" s="15"/>
      <c r="E209" s="15"/>
      <c r="F209" s="174" t="str">
        <f t="shared" si="15"/>
        <v/>
      </c>
      <c r="G209" s="17"/>
      <c r="H209" s="16"/>
      <c r="I209" s="91"/>
      <c r="J209" s="152"/>
      <c r="K209" s="152">
        <f t="shared" si="12"/>
        <v>217</v>
      </c>
      <c r="L209" s="145" t="s">
        <v>59</v>
      </c>
    </row>
    <row r="210" spans="1:12" ht="12.75" hidden="1" customHeight="1" outlineLevel="1" x14ac:dyDescent="0.2">
      <c r="A210" s="61"/>
      <c r="B210" s="175" t="str">
        <f t="shared" si="11"/>
        <v>Week 33</v>
      </c>
      <c r="C210" s="14"/>
      <c r="D210" s="15"/>
      <c r="E210" s="15"/>
      <c r="F210" s="174" t="str">
        <f t="shared" si="15"/>
        <v/>
      </c>
      <c r="G210" s="17"/>
      <c r="H210" s="16"/>
      <c r="I210" s="91"/>
      <c r="J210" s="152"/>
      <c r="K210" s="152">
        <f t="shared" si="12"/>
        <v>224</v>
      </c>
      <c r="L210" s="151" t="s">
        <v>60</v>
      </c>
    </row>
    <row r="211" spans="1:12" ht="12.75" hidden="1" customHeight="1" outlineLevel="1" x14ac:dyDescent="0.2">
      <c r="A211" s="61"/>
      <c r="B211" s="175" t="str">
        <f t="shared" si="11"/>
        <v>Week 34</v>
      </c>
      <c r="C211" s="14"/>
      <c r="D211" s="15"/>
      <c r="E211" s="15"/>
      <c r="F211" s="174" t="str">
        <f t="shared" si="15"/>
        <v/>
      </c>
      <c r="G211" s="17"/>
      <c r="H211" s="16"/>
      <c r="I211" s="91"/>
      <c r="J211" s="152"/>
      <c r="K211" s="152">
        <f t="shared" si="12"/>
        <v>231</v>
      </c>
      <c r="L211" s="145" t="s">
        <v>61</v>
      </c>
    </row>
    <row r="212" spans="1:12" ht="12.75" hidden="1" customHeight="1" outlineLevel="1" x14ac:dyDescent="0.2">
      <c r="A212" s="61"/>
      <c r="B212" s="175" t="str">
        <f t="shared" si="11"/>
        <v>Week 35</v>
      </c>
      <c r="C212" s="14"/>
      <c r="D212" s="15"/>
      <c r="E212" s="15"/>
      <c r="F212" s="174" t="str">
        <f t="shared" si="15"/>
        <v/>
      </c>
      <c r="G212" s="17"/>
      <c r="H212" s="16"/>
      <c r="I212" s="91"/>
      <c r="J212" s="152"/>
      <c r="K212" s="152">
        <f t="shared" si="12"/>
        <v>238</v>
      </c>
      <c r="L212" s="151" t="s">
        <v>62</v>
      </c>
    </row>
    <row r="213" spans="1:12" ht="12.75" hidden="1" customHeight="1" outlineLevel="1" x14ac:dyDescent="0.2">
      <c r="A213" s="61"/>
      <c r="B213" s="175" t="str">
        <f t="shared" si="11"/>
        <v>Week 36</v>
      </c>
      <c r="C213" s="14"/>
      <c r="D213" s="15"/>
      <c r="E213" s="15"/>
      <c r="F213" s="174" t="str">
        <f t="shared" si="15"/>
        <v/>
      </c>
      <c r="G213" s="17"/>
      <c r="H213" s="16"/>
      <c r="I213" s="91"/>
      <c r="J213" s="152"/>
      <c r="K213" s="152">
        <f t="shared" si="12"/>
        <v>245</v>
      </c>
      <c r="L213" s="145" t="s">
        <v>63</v>
      </c>
    </row>
    <row r="214" spans="1:12" ht="12.75" hidden="1" customHeight="1" outlineLevel="1" x14ac:dyDescent="0.2">
      <c r="A214" s="61"/>
      <c r="B214" s="175" t="str">
        <f t="shared" si="11"/>
        <v>Week 37</v>
      </c>
      <c r="C214" s="14"/>
      <c r="D214" s="15"/>
      <c r="E214" s="15"/>
      <c r="F214" s="174" t="str">
        <f t="shared" si="15"/>
        <v/>
      </c>
      <c r="G214" s="17"/>
      <c r="H214" s="16"/>
      <c r="I214" s="91"/>
      <c r="J214" s="152"/>
      <c r="K214" s="152">
        <f t="shared" si="12"/>
        <v>252</v>
      </c>
      <c r="L214" s="151" t="s">
        <v>64</v>
      </c>
    </row>
    <row r="215" spans="1:12" ht="12.75" hidden="1" customHeight="1" outlineLevel="1" x14ac:dyDescent="0.2">
      <c r="A215" s="61"/>
      <c r="B215" s="175" t="str">
        <f t="shared" si="11"/>
        <v>Week 38</v>
      </c>
      <c r="C215" s="14"/>
      <c r="D215" s="15"/>
      <c r="E215" s="15"/>
      <c r="F215" s="174" t="str">
        <f t="shared" si="15"/>
        <v/>
      </c>
      <c r="G215" s="17"/>
      <c r="H215" s="16"/>
      <c r="I215" s="91"/>
      <c r="J215" s="152"/>
      <c r="K215" s="152">
        <f t="shared" si="12"/>
        <v>259</v>
      </c>
      <c r="L215" s="145" t="s">
        <v>65</v>
      </c>
    </row>
    <row r="216" spans="1:12" ht="12.75" hidden="1" customHeight="1" outlineLevel="1" x14ac:dyDescent="0.2">
      <c r="A216" s="61"/>
      <c r="B216" s="175" t="str">
        <f t="shared" si="11"/>
        <v>Week 39</v>
      </c>
      <c r="C216" s="14"/>
      <c r="D216" s="15"/>
      <c r="E216" s="15"/>
      <c r="F216" s="174" t="str">
        <f t="shared" si="15"/>
        <v/>
      </c>
      <c r="G216" s="17"/>
      <c r="H216" s="16"/>
      <c r="I216" s="91"/>
      <c r="J216" s="152"/>
      <c r="K216" s="152">
        <f t="shared" si="12"/>
        <v>266</v>
      </c>
      <c r="L216" s="151" t="s">
        <v>66</v>
      </c>
    </row>
    <row r="217" spans="1:12" ht="12.75" hidden="1" customHeight="1" outlineLevel="1" x14ac:dyDescent="0.2">
      <c r="A217" s="61"/>
      <c r="B217" s="175" t="str">
        <f t="shared" si="11"/>
        <v>Week 40</v>
      </c>
      <c r="C217" s="14"/>
      <c r="D217" s="15"/>
      <c r="E217" s="15"/>
      <c r="F217" s="174" t="str">
        <f t="shared" si="15"/>
        <v/>
      </c>
      <c r="G217" s="17"/>
      <c r="H217" s="16"/>
      <c r="I217" s="91"/>
      <c r="J217" s="152"/>
      <c r="K217" s="152">
        <f t="shared" si="12"/>
        <v>273</v>
      </c>
      <c r="L217" s="145" t="s">
        <v>67</v>
      </c>
    </row>
    <row r="218" spans="1:12" ht="12.75" hidden="1" customHeight="1" outlineLevel="1" x14ac:dyDescent="0.2">
      <c r="A218" s="61"/>
      <c r="B218" s="175" t="str">
        <f t="shared" si="11"/>
        <v>Week 41</v>
      </c>
      <c r="C218" s="14"/>
      <c r="D218" s="15"/>
      <c r="E218" s="15"/>
      <c r="F218" s="174" t="str">
        <f t="shared" si="15"/>
        <v/>
      </c>
      <c r="G218" s="17"/>
      <c r="H218" s="16"/>
      <c r="I218" s="91"/>
      <c r="J218" s="152"/>
      <c r="K218" s="152">
        <f t="shared" si="12"/>
        <v>280</v>
      </c>
      <c r="L218" s="151" t="s">
        <v>68</v>
      </c>
    </row>
    <row r="219" spans="1:12" ht="12.75" hidden="1" customHeight="1" outlineLevel="1" x14ac:dyDescent="0.2">
      <c r="A219" s="61"/>
      <c r="B219" s="175" t="str">
        <f t="shared" si="11"/>
        <v>Week 42</v>
      </c>
      <c r="C219" s="14"/>
      <c r="D219" s="15"/>
      <c r="E219" s="15"/>
      <c r="F219" s="174" t="str">
        <f t="shared" si="15"/>
        <v/>
      </c>
      <c r="G219" s="17"/>
      <c r="H219" s="16"/>
      <c r="I219" s="91"/>
      <c r="J219" s="152"/>
      <c r="K219" s="152">
        <f t="shared" si="12"/>
        <v>287</v>
      </c>
      <c r="L219" s="145" t="s">
        <v>69</v>
      </c>
    </row>
    <row r="220" spans="1:12" ht="12.75" hidden="1" customHeight="1" outlineLevel="1" x14ac:dyDescent="0.2">
      <c r="A220" s="61"/>
      <c r="B220" s="175" t="str">
        <f t="shared" si="11"/>
        <v>Week 43</v>
      </c>
      <c r="C220" s="14"/>
      <c r="D220" s="15"/>
      <c r="E220" s="15"/>
      <c r="F220" s="174" t="str">
        <f t="shared" si="15"/>
        <v/>
      </c>
      <c r="G220" s="17"/>
      <c r="H220" s="16"/>
      <c r="I220" s="91"/>
      <c r="J220" s="152"/>
      <c r="K220" s="152">
        <f t="shared" si="12"/>
        <v>294</v>
      </c>
      <c r="L220" s="151" t="s">
        <v>70</v>
      </c>
    </row>
    <row r="221" spans="1:12" ht="12.75" hidden="1" customHeight="1" outlineLevel="1" x14ac:dyDescent="0.2">
      <c r="A221" s="61"/>
      <c r="B221" s="175" t="str">
        <f t="shared" si="11"/>
        <v>Week 44</v>
      </c>
      <c r="C221" s="14"/>
      <c r="D221" s="15"/>
      <c r="E221" s="15"/>
      <c r="F221" s="174" t="str">
        <f t="shared" si="15"/>
        <v/>
      </c>
      <c r="G221" s="17"/>
      <c r="H221" s="16"/>
      <c r="I221" s="91"/>
      <c r="J221" s="152"/>
      <c r="K221" s="152">
        <f t="shared" si="12"/>
        <v>301</v>
      </c>
      <c r="L221" s="145" t="s">
        <v>71</v>
      </c>
    </row>
    <row r="222" spans="1:12" ht="12.75" hidden="1" customHeight="1" outlineLevel="1" x14ac:dyDescent="0.2">
      <c r="A222" s="61"/>
      <c r="B222" s="175" t="str">
        <f t="shared" si="11"/>
        <v>Week 45</v>
      </c>
      <c r="C222" s="14"/>
      <c r="D222" s="15"/>
      <c r="E222" s="15"/>
      <c r="F222" s="174" t="str">
        <f t="shared" si="15"/>
        <v/>
      </c>
      <c r="G222" s="17"/>
      <c r="H222" s="16"/>
      <c r="I222" s="91"/>
      <c r="J222" s="152"/>
      <c r="K222" s="152">
        <f t="shared" si="12"/>
        <v>308</v>
      </c>
      <c r="L222" s="151" t="s">
        <v>72</v>
      </c>
    </row>
    <row r="223" spans="1:12" ht="12.75" hidden="1" customHeight="1" outlineLevel="1" x14ac:dyDescent="0.2">
      <c r="A223" s="61"/>
      <c r="B223" s="175" t="str">
        <f t="shared" si="11"/>
        <v>Week 46</v>
      </c>
      <c r="C223" s="14"/>
      <c r="D223" s="15"/>
      <c r="E223" s="15"/>
      <c r="F223" s="174" t="str">
        <f t="shared" si="15"/>
        <v/>
      </c>
      <c r="G223" s="17"/>
      <c r="H223" s="16"/>
      <c r="I223" s="91"/>
      <c r="J223" s="152"/>
      <c r="K223" s="152">
        <f t="shared" si="12"/>
        <v>315</v>
      </c>
      <c r="L223" s="145" t="s">
        <v>73</v>
      </c>
    </row>
    <row r="224" spans="1:12" ht="12.75" hidden="1" customHeight="1" outlineLevel="1" x14ac:dyDescent="0.2">
      <c r="A224" s="61"/>
      <c r="B224" s="175" t="str">
        <f t="shared" si="11"/>
        <v>Week 47</v>
      </c>
      <c r="C224" s="14"/>
      <c r="D224" s="15"/>
      <c r="E224" s="15"/>
      <c r="F224" s="174" t="str">
        <f t="shared" si="15"/>
        <v/>
      </c>
      <c r="G224" s="17"/>
      <c r="H224" s="16"/>
      <c r="I224" s="91"/>
      <c r="J224" s="152"/>
      <c r="K224" s="152">
        <f t="shared" si="12"/>
        <v>322</v>
      </c>
      <c r="L224" s="151" t="s">
        <v>74</v>
      </c>
    </row>
    <row r="225" spans="1:12" ht="12.75" hidden="1" customHeight="1" outlineLevel="1" x14ac:dyDescent="0.2">
      <c r="A225" s="61"/>
      <c r="B225" s="175" t="str">
        <f t="shared" si="11"/>
        <v>Week 48</v>
      </c>
      <c r="C225" s="14"/>
      <c r="D225" s="15"/>
      <c r="E225" s="15"/>
      <c r="F225" s="174" t="str">
        <f t="shared" si="15"/>
        <v/>
      </c>
      <c r="G225" s="17"/>
      <c r="H225" s="16"/>
      <c r="I225" s="91"/>
      <c r="J225" s="152"/>
      <c r="K225" s="152">
        <f t="shared" si="12"/>
        <v>329</v>
      </c>
      <c r="L225" s="145" t="s">
        <v>75</v>
      </c>
    </row>
    <row r="226" spans="1:12" ht="12.75" hidden="1" customHeight="1" outlineLevel="1" x14ac:dyDescent="0.2">
      <c r="A226" s="61"/>
      <c r="B226" s="175" t="str">
        <f t="shared" si="11"/>
        <v>Week 49</v>
      </c>
      <c r="C226" s="14"/>
      <c r="D226" s="15"/>
      <c r="E226" s="15"/>
      <c r="F226" s="174" t="str">
        <f t="shared" si="15"/>
        <v/>
      </c>
      <c r="G226" s="17"/>
      <c r="H226" s="16"/>
      <c r="I226" s="91"/>
      <c r="J226" s="152"/>
      <c r="K226" s="152">
        <f t="shared" si="12"/>
        <v>336</v>
      </c>
      <c r="L226" s="151" t="s">
        <v>76</v>
      </c>
    </row>
    <row r="227" spans="1:12" ht="12.75" hidden="1" customHeight="1" outlineLevel="1" x14ac:dyDescent="0.2">
      <c r="A227" s="61"/>
      <c r="B227" s="175" t="str">
        <f t="shared" si="11"/>
        <v>Week 50</v>
      </c>
      <c r="C227" s="14"/>
      <c r="D227" s="15"/>
      <c r="E227" s="15"/>
      <c r="F227" s="174" t="str">
        <f t="shared" si="15"/>
        <v/>
      </c>
      <c r="G227" s="17"/>
      <c r="H227" s="16"/>
      <c r="I227" s="91"/>
      <c r="J227" s="152"/>
      <c r="K227" s="152">
        <f t="shared" si="12"/>
        <v>343</v>
      </c>
      <c r="L227" s="145" t="s">
        <v>77</v>
      </c>
    </row>
    <row r="228" spans="1:12" ht="12.75" hidden="1" customHeight="1" outlineLevel="1" x14ac:dyDescent="0.2">
      <c r="A228" s="61"/>
      <c r="B228" s="175" t="str">
        <f t="shared" si="11"/>
        <v>Week 51</v>
      </c>
      <c r="C228" s="14"/>
      <c r="D228" s="15"/>
      <c r="E228" s="15"/>
      <c r="F228" s="174" t="str">
        <f t="shared" si="15"/>
        <v/>
      </c>
      <c r="G228" s="17"/>
      <c r="H228" s="16"/>
      <c r="I228" s="91"/>
      <c r="J228" s="152"/>
      <c r="K228" s="152">
        <f t="shared" si="12"/>
        <v>350</v>
      </c>
      <c r="L228" s="151" t="s">
        <v>78</v>
      </c>
    </row>
    <row r="229" spans="1:12" ht="12.75" hidden="1" customHeight="1" outlineLevel="1" x14ac:dyDescent="0.2">
      <c r="A229" s="61"/>
      <c r="B229" s="175" t="str">
        <f t="shared" si="11"/>
        <v>Week 52</v>
      </c>
      <c r="C229" s="170"/>
      <c r="D229" s="171"/>
      <c r="E229" s="171"/>
      <c r="F229" s="174" t="str">
        <f t="shared" si="15"/>
        <v/>
      </c>
      <c r="G229" s="172"/>
      <c r="H229" s="173"/>
      <c r="I229" s="91"/>
      <c r="J229" s="152"/>
      <c r="K229" s="152">
        <f t="shared" si="12"/>
        <v>357</v>
      </c>
      <c r="L229" s="145" t="s">
        <v>79</v>
      </c>
    </row>
    <row r="230" spans="1:12" ht="12.75" hidden="1" customHeight="1" outlineLevel="1" x14ac:dyDescent="0.2">
      <c r="A230" s="61"/>
      <c r="B230" s="175" t="str">
        <f t="shared" si="11"/>
        <v>Week 53</v>
      </c>
      <c r="C230" s="170"/>
      <c r="D230" s="171"/>
      <c r="E230" s="171"/>
      <c r="F230" s="174" t="str">
        <f t="shared" si="15"/>
        <v/>
      </c>
      <c r="G230" s="172"/>
      <c r="H230" s="173"/>
      <c r="I230" s="91"/>
      <c r="J230" s="152"/>
      <c r="K230" s="152">
        <f t="shared" si="12"/>
        <v>364</v>
      </c>
      <c r="L230" s="145" t="s">
        <v>144</v>
      </c>
    </row>
    <row r="231" spans="1:12" ht="12.75" hidden="1" customHeight="1" outlineLevel="1" x14ac:dyDescent="0.2">
      <c r="A231" s="61"/>
      <c r="B231" s="175" t="str">
        <f t="shared" si="11"/>
        <v>Week 54</v>
      </c>
      <c r="C231" s="14"/>
      <c r="D231" s="15"/>
      <c r="E231" s="15"/>
      <c r="F231" s="174" t="str">
        <f t="shared" si="15"/>
        <v/>
      </c>
      <c r="G231" s="17"/>
      <c r="H231" s="16"/>
      <c r="I231" s="91"/>
      <c r="J231" s="152"/>
      <c r="K231" s="152">
        <f t="shared" si="12"/>
        <v>371</v>
      </c>
      <c r="L231" s="151" t="s">
        <v>145</v>
      </c>
    </row>
    <row r="232" spans="1:12" ht="15.75" hidden="1" outlineLevel="1" thickBot="1" x14ac:dyDescent="0.3">
      <c r="A232" s="61"/>
      <c r="B232" s="121" t="str">
        <f>IF(C233&gt;K171,"ATTENTION! - The total number of sessions claimable under this application has now been reached","")</f>
        <v/>
      </c>
      <c r="C232" s="63"/>
      <c r="D232" s="63"/>
      <c r="E232" s="63"/>
      <c r="F232" s="63"/>
      <c r="G232" s="63"/>
      <c r="H232" s="63"/>
      <c r="I232" s="91"/>
    </row>
    <row r="233" spans="1:12" ht="13.5" hidden="1" outlineLevel="1" thickBot="1" x14ac:dyDescent="0.25">
      <c r="A233" s="61"/>
      <c r="B233" s="107" t="s">
        <v>104</v>
      </c>
      <c r="C233" s="108">
        <f>SUBTOTAL(109,Table278[No. of Clinical Sessions Claimed])</f>
        <v>0</v>
      </c>
      <c r="D233" s="109">
        <f>SUM(Table278[Total Claimed (£)])</f>
        <v>0</v>
      </c>
      <c r="E233" s="109">
        <f>SUM(Table278[Total Verified (£)])</f>
        <v>0</v>
      </c>
      <c r="F233" s="109">
        <f>SUM(Table278[Total Payable])</f>
        <v>0</v>
      </c>
      <c r="G233" s="110"/>
      <c r="H233" s="111"/>
      <c r="I233" s="91"/>
    </row>
    <row r="234" spans="1:12" ht="12.75" hidden="1" customHeight="1" outlineLevel="1" x14ac:dyDescent="0.2">
      <c r="A234" s="61"/>
      <c r="B234" s="244" t="s">
        <v>81</v>
      </c>
      <c r="C234" s="245"/>
      <c r="D234" s="245"/>
      <c r="E234" s="245"/>
      <c r="F234" s="245"/>
      <c r="G234" s="245"/>
      <c r="H234" s="245"/>
      <c r="I234" s="91"/>
    </row>
    <row r="235" spans="1:12" ht="40.15" hidden="1" customHeight="1" outlineLevel="1" x14ac:dyDescent="0.2">
      <c r="A235" s="61"/>
      <c r="B235" s="241"/>
      <c r="C235" s="242"/>
      <c r="D235" s="242"/>
      <c r="E235" s="242"/>
      <c r="F235" s="242"/>
      <c r="G235" s="242"/>
      <c r="H235" s="243"/>
      <c r="I235" s="91"/>
    </row>
    <row r="236" spans="1:12" ht="17.25" customHeight="1" collapsed="1" x14ac:dyDescent="0.2">
      <c r="A236" s="61"/>
    </row>
    <row r="237" spans="1:12" ht="15.75" collapsed="1" x14ac:dyDescent="0.25">
      <c r="A237" s="61" t="s">
        <v>106</v>
      </c>
      <c r="B237" s="280" t="s">
        <v>88</v>
      </c>
      <c r="C237" s="281"/>
      <c r="D237" s="281"/>
      <c r="E237" s="281"/>
      <c r="F237" s="281"/>
      <c r="G237" s="281"/>
      <c r="H237" s="282"/>
      <c r="I237" s="91"/>
    </row>
    <row r="238" spans="1:12" ht="13.5" hidden="1" outlineLevel="1" thickBot="1" x14ac:dyDescent="0.25">
      <c r="A238" s="61"/>
      <c r="B238" s="289" t="s">
        <v>128</v>
      </c>
      <c r="C238" s="290"/>
      <c r="D238" s="290"/>
      <c r="E238" s="290"/>
      <c r="F238" s="291"/>
      <c r="G238" s="165"/>
      <c r="H238" s="92"/>
      <c r="I238" s="91"/>
    </row>
    <row r="239" spans="1:12" ht="13.5" hidden="1" customHeight="1" outlineLevel="1" thickBot="1" x14ac:dyDescent="0.25">
      <c r="A239" s="61"/>
      <c r="B239" s="235" t="s">
        <v>30</v>
      </c>
      <c r="C239" s="236"/>
      <c r="D239" s="236"/>
      <c r="E239" s="236"/>
      <c r="F239" s="237"/>
      <c r="G239" s="160">
        <f>Suspension!C23</f>
        <v>0</v>
      </c>
      <c r="H239" s="93"/>
      <c r="I239" s="91"/>
      <c r="L239" s="147"/>
    </row>
    <row r="240" spans="1:12" ht="13.5" hidden="1" customHeight="1" outlineLevel="1" thickBot="1" x14ac:dyDescent="0.25">
      <c r="A240" s="61"/>
      <c r="B240" s="94" t="s">
        <v>31</v>
      </c>
      <c r="F240" s="95" t="s">
        <v>10</v>
      </c>
      <c r="G240" s="160">
        <f>Suspension!C24</f>
        <v>0</v>
      </c>
      <c r="H240" s="93"/>
      <c r="I240" s="91"/>
    </row>
    <row r="241" spans="1:17" ht="13.5" hidden="1" customHeight="1" outlineLevel="1" x14ac:dyDescent="0.2">
      <c r="A241" s="61"/>
      <c r="B241" s="94"/>
      <c r="G241" s="96"/>
      <c r="H241" s="93"/>
      <c r="I241" s="91"/>
      <c r="L241" s="149"/>
    </row>
    <row r="242" spans="1:17" ht="13.5" hidden="1" customHeight="1" outlineLevel="1" x14ac:dyDescent="0.2">
      <c r="A242" s="61"/>
      <c r="B242" s="98"/>
      <c r="G242" s="86"/>
      <c r="H242" s="99"/>
      <c r="I242" s="91"/>
    </row>
    <row r="243" spans="1:17" ht="45.75" hidden="1" customHeight="1" outlineLevel="1" x14ac:dyDescent="0.25">
      <c r="A243" s="61"/>
      <c r="B243" s="267" t="str">
        <f>"Based on the information provided by the practice, the GP on leave is expected to be absent from "&amp;TEXT(G239, "dd/mm/yyyy")&amp;". London Region will reimburse the practice towards the cost of a locum at "&amp;TEXT($O$4,"£#,###.##")&amp;" per week. The GP on leave must continue to receive up to 90% of their salary (in relation to partners and salaried GP's) during the period of reimbursement. Any changes to these arrangements need to be highlighted to the London Region ."</f>
        <v>Based on the information provided by the practice, the GP on leave is expected to be absent from 00/01/1900. London Region will reimburse the practice towards the cost of a locum at £1,143.06 per week. The GP on leave must continue to receive up to 90% of their salary (in relation to partners and salaried GP's) during the period of reimbursement. Any changes to these arrangements need to be highlighted to the London Region .</v>
      </c>
      <c r="C243" s="268"/>
      <c r="D243" s="268"/>
      <c r="E243" s="268"/>
      <c r="F243" s="268"/>
      <c r="G243" s="268"/>
      <c r="H243" s="269"/>
      <c r="I243" s="91"/>
      <c r="J243" s="63"/>
      <c r="L243" s="149"/>
    </row>
    <row r="244" spans="1:17" ht="92.25" hidden="1" customHeight="1" outlineLevel="1" x14ac:dyDescent="0.25">
      <c r="A244" s="61"/>
      <c r="B244" s="249" t="s">
        <v>97</v>
      </c>
      <c r="C244" s="250"/>
      <c r="D244" s="250"/>
      <c r="E244" s="250"/>
      <c r="F244" s="238"/>
      <c r="G244" s="239"/>
      <c r="H244" s="240"/>
      <c r="I244" s="91"/>
      <c r="J244" s="63"/>
    </row>
    <row r="245" spans="1:17" ht="8.25" hidden="1" customHeight="1" outlineLevel="1" x14ac:dyDescent="0.25">
      <c r="A245" s="61"/>
      <c r="B245" s="94"/>
      <c r="H245" s="93"/>
      <c r="I245" s="91"/>
      <c r="J245" s="63"/>
    </row>
    <row r="246" spans="1:17" ht="52.5" hidden="1" customHeight="1" outlineLevel="1" x14ac:dyDescent="0.2">
      <c r="A246" s="100"/>
      <c r="B246" s="101" t="s">
        <v>33</v>
      </c>
      <c r="C246" s="102" t="s">
        <v>35</v>
      </c>
      <c r="D246" s="102" t="s">
        <v>34</v>
      </c>
      <c r="E246" s="102" t="s">
        <v>143</v>
      </c>
      <c r="F246" s="166" t="s">
        <v>53</v>
      </c>
      <c r="G246" s="103" t="s">
        <v>142</v>
      </c>
      <c r="H246" s="104" t="s">
        <v>105</v>
      </c>
      <c r="I246" s="91"/>
      <c r="J246" s="105"/>
    </row>
    <row r="247" spans="1:17" s="105" customFormat="1" ht="12.75" hidden="1" customHeight="1" outlineLevel="1" x14ac:dyDescent="0.2">
      <c r="A247" s="61"/>
      <c r="B247" s="175" t="str">
        <f>IF(K247&lt;=$K$2,L247,CONCATENATE(L247," - w/c ", TEXT(K247, "dd/mm/yyy")))</f>
        <v>Week 1</v>
      </c>
      <c r="C247" s="14"/>
      <c r="D247" s="15"/>
      <c r="E247" s="15"/>
      <c r="F247" s="167" t="str">
        <f>IF(D247="","",IF(E247="","",MIN(D247,E247,$O$4)))</f>
        <v/>
      </c>
      <c r="G247" s="16"/>
      <c r="H247" s="16"/>
      <c r="I247" s="91"/>
      <c r="J247" s="152"/>
      <c r="K247" s="152">
        <f>G239</f>
        <v>0</v>
      </c>
      <c r="L247" s="151" t="s">
        <v>146</v>
      </c>
      <c r="M247" s="151"/>
      <c r="N247" s="151"/>
      <c r="O247" s="151"/>
      <c r="P247" s="151"/>
      <c r="Q247" s="151"/>
    </row>
    <row r="248" spans="1:17" ht="12.75" hidden="1" customHeight="1" outlineLevel="1" x14ac:dyDescent="0.2">
      <c r="A248" s="61"/>
      <c r="B248" s="175" t="str">
        <f t="shared" ref="B248:B298" si="16">IF(K248&lt;=$K$2,L248,CONCATENATE(L248," - w/c ", TEXT(K248, "dd/mm/yyy")))</f>
        <v>Week 2</v>
      </c>
      <c r="C248" s="14"/>
      <c r="D248" s="15"/>
      <c r="E248" s="15"/>
      <c r="F248" s="167" t="str">
        <f>IF(D248="","",IF(E248="","",MIN(D248,E248,$O$4)))</f>
        <v/>
      </c>
      <c r="G248" s="17"/>
      <c r="H248" s="16"/>
      <c r="I248" s="91"/>
      <c r="J248" s="152"/>
      <c r="K248" s="152">
        <f t="shared" ref="K248:K298" si="17">K247+7</f>
        <v>7</v>
      </c>
      <c r="L248" s="145" t="s">
        <v>147</v>
      </c>
    </row>
    <row r="249" spans="1:17" ht="12.75" hidden="1" customHeight="1" outlineLevel="1" x14ac:dyDescent="0.2">
      <c r="A249" s="61"/>
      <c r="B249" s="175" t="str">
        <f t="shared" si="16"/>
        <v>Week 3</v>
      </c>
      <c r="C249" s="14"/>
      <c r="D249" s="15"/>
      <c r="E249" s="15"/>
      <c r="F249" s="167" t="str">
        <f t="shared" ref="F249:F298" si="18">IF(D249="","",IF(E249="","",MIN(D249,E249,$O$4)))</f>
        <v/>
      </c>
      <c r="G249" s="17"/>
      <c r="H249" s="16"/>
      <c r="I249" s="91"/>
      <c r="J249" s="152"/>
      <c r="K249" s="152">
        <f t="shared" si="17"/>
        <v>14</v>
      </c>
      <c r="L249" s="151" t="s">
        <v>148</v>
      </c>
    </row>
    <row r="250" spans="1:17" ht="12.75" hidden="1" customHeight="1" outlineLevel="1" x14ac:dyDescent="0.2">
      <c r="A250" s="61"/>
      <c r="B250" s="175" t="str">
        <f t="shared" si="16"/>
        <v>Week 4</v>
      </c>
      <c r="C250" s="14"/>
      <c r="D250" s="15"/>
      <c r="E250" s="15"/>
      <c r="F250" s="167" t="str">
        <f t="shared" si="18"/>
        <v/>
      </c>
      <c r="G250" s="17"/>
      <c r="H250" s="16"/>
      <c r="I250" s="91"/>
      <c r="J250" s="152"/>
      <c r="K250" s="152">
        <f t="shared" si="17"/>
        <v>21</v>
      </c>
      <c r="L250" s="145" t="s">
        <v>149</v>
      </c>
    </row>
    <row r="251" spans="1:17" ht="12.75" hidden="1" customHeight="1" outlineLevel="1" x14ac:dyDescent="0.2">
      <c r="A251" s="61"/>
      <c r="B251" s="175" t="str">
        <f t="shared" si="16"/>
        <v>Week 5</v>
      </c>
      <c r="C251" s="14"/>
      <c r="D251" s="15"/>
      <c r="E251" s="15"/>
      <c r="F251" s="167" t="str">
        <f t="shared" si="18"/>
        <v/>
      </c>
      <c r="G251" s="17"/>
      <c r="H251" s="16"/>
      <c r="I251" s="91"/>
      <c r="J251" s="152"/>
      <c r="K251" s="152">
        <f t="shared" si="17"/>
        <v>28</v>
      </c>
      <c r="L251" s="151" t="s">
        <v>150</v>
      </c>
    </row>
    <row r="252" spans="1:17" ht="12.75" hidden="1" customHeight="1" outlineLevel="1" x14ac:dyDescent="0.2">
      <c r="A252" s="61"/>
      <c r="B252" s="175" t="str">
        <f t="shared" si="16"/>
        <v>Week 6</v>
      </c>
      <c r="C252" s="14"/>
      <c r="D252" s="15"/>
      <c r="E252" s="15"/>
      <c r="F252" s="167" t="str">
        <f t="shared" si="18"/>
        <v/>
      </c>
      <c r="G252" s="17"/>
      <c r="H252" s="16"/>
      <c r="I252" s="91"/>
      <c r="J252" s="152"/>
      <c r="K252" s="152">
        <f t="shared" si="17"/>
        <v>35</v>
      </c>
      <c r="L252" s="145" t="s">
        <v>151</v>
      </c>
    </row>
    <row r="253" spans="1:17" ht="12.75" hidden="1" customHeight="1" outlineLevel="1" x14ac:dyDescent="0.2">
      <c r="A253" s="61"/>
      <c r="B253" s="175" t="str">
        <f t="shared" si="16"/>
        <v>Week 7</v>
      </c>
      <c r="C253" s="14"/>
      <c r="D253" s="15"/>
      <c r="E253" s="15"/>
      <c r="F253" s="167" t="str">
        <f t="shared" si="18"/>
        <v/>
      </c>
      <c r="G253" s="17"/>
      <c r="H253" s="16"/>
      <c r="I253" s="91"/>
      <c r="J253" s="152"/>
      <c r="K253" s="152">
        <f t="shared" si="17"/>
        <v>42</v>
      </c>
      <c r="L253" s="151" t="s">
        <v>152</v>
      </c>
    </row>
    <row r="254" spans="1:17" ht="12.75" hidden="1" customHeight="1" outlineLevel="1" x14ac:dyDescent="0.2">
      <c r="A254" s="61"/>
      <c r="B254" s="175" t="str">
        <f t="shared" si="16"/>
        <v>Week 8</v>
      </c>
      <c r="C254" s="14"/>
      <c r="D254" s="15"/>
      <c r="E254" s="15"/>
      <c r="F254" s="167" t="str">
        <f t="shared" si="18"/>
        <v/>
      </c>
      <c r="G254" s="17"/>
      <c r="H254" s="16"/>
      <c r="I254" s="91"/>
      <c r="J254" s="152"/>
      <c r="K254" s="152">
        <f t="shared" si="17"/>
        <v>49</v>
      </c>
      <c r="L254" s="145" t="s">
        <v>153</v>
      </c>
    </row>
    <row r="255" spans="1:17" ht="12.75" hidden="1" customHeight="1" outlineLevel="1" x14ac:dyDescent="0.2">
      <c r="A255" s="61"/>
      <c r="B255" s="175" t="str">
        <f t="shared" si="16"/>
        <v>Week 9</v>
      </c>
      <c r="C255" s="14"/>
      <c r="D255" s="15"/>
      <c r="E255" s="15"/>
      <c r="F255" s="167" t="str">
        <f t="shared" si="18"/>
        <v/>
      </c>
      <c r="G255" s="17"/>
      <c r="H255" s="16"/>
      <c r="I255" s="91"/>
      <c r="J255" s="152"/>
      <c r="K255" s="152">
        <f t="shared" si="17"/>
        <v>56</v>
      </c>
      <c r="L255" s="151" t="s">
        <v>154</v>
      </c>
    </row>
    <row r="256" spans="1:17" ht="12.75" hidden="1" customHeight="1" outlineLevel="1" x14ac:dyDescent="0.2">
      <c r="A256" s="61"/>
      <c r="B256" s="175" t="str">
        <f t="shared" si="16"/>
        <v>Week 10</v>
      </c>
      <c r="C256" s="14"/>
      <c r="D256" s="15"/>
      <c r="E256" s="15"/>
      <c r="F256" s="167" t="str">
        <f t="shared" si="18"/>
        <v/>
      </c>
      <c r="G256" s="17"/>
      <c r="H256" s="16"/>
      <c r="I256" s="91"/>
      <c r="J256" s="152"/>
      <c r="K256" s="152">
        <f t="shared" si="17"/>
        <v>63</v>
      </c>
      <c r="L256" s="145" t="s">
        <v>36</v>
      </c>
    </row>
    <row r="257" spans="1:12" ht="12.75" hidden="1" customHeight="1" outlineLevel="1" x14ac:dyDescent="0.2">
      <c r="A257" s="61"/>
      <c r="B257" s="175" t="str">
        <f t="shared" si="16"/>
        <v>Week 11</v>
      </c>
      <c r="C257" s="14"/>
      <c r="D257" s="15"/>
      <c r="E257" s="15"/>
      <c r="F257" s="167" t="str">
        <f t="shared" si="18"/>
        <v/>
      </c>
      <c r="G257" s="17"/>
      <c r="H257" s="16"/>
      <c r="I257" s="91"/>
      <c r="J257" s="152"/>
      <c r="K257" s="152">
        <f t="shared" si="17"/>
        <v>70</v>
      </c>
      <c r="L257" s="151" t="s">
        <v>37</v>
      </c>
    </row>
    <row r="258" spans="1:12" ht="12.75" hidden="1" customHeight="1" outlineLevel="1" x14ac:dyDescent="0.2">
      <c r="A258" s="61"/>
      <c r="B258" s="175" t="str">
        <f t="shared" si="16"/>
        <v>Week 12</v>
      </c>
      <c r="C258" s="14"/>
      <c r="D258" s="15"/>
      <c r="E258" s="15"/>
      <c r="F258" s="167" t="str">
        <f t="shared" si="18"/>
        <v/>
      </c>
      <c r="G258" s="17"/>
      <c r="H258" s="16"/>
      <c r="I258" s="91"/>
      <c r="J258" s="152"/>
      <c r="K258" s="152">
        <f t="shared" si="17"/>
        <v>77</v>
      </c>
      <c r="L258" s="145" t="s">
        <v>38</v>
      </c>
    </row>
    <row r="259" spans="1:12" ht="12.75" hidden="1" customHeight="1" outlineLevel="1" x14ac:dyDescent="0.2">
      <c r="A259" s="61"/>
      <c r="B259" s="175" t="str">
        <f t="shared" si="16"/>
        <v>Week 13</v>
      </c>
      <c r="C259" s="14"/>
      <c r="D259" s="15"/>
      <c r="E259" s="15"/>
      <c r="F259" s="167" t="str">
        <f t="shared" si="18"/>
        <v/>
      </c>
      <c r="G259" s="17"/>
      <c r="H259" s="16"/>
      <c r="I259" s="91"/>
      <c r="J259" s="152"/>
      <c r="K259" s="152">
        <f t="shared" si="17"/>
        <v>84</v>
      </c>
      <c r="L259" s="151" t="s">
        <v>39</v>
      </c>
    </row>
    <row r="260" spans="1:12" ht="12.75" hidden="1" customHeight="1" outlineLevel="1" x14ac:dyDescent="0.2">
      <c r="A260" s="61"/>
      <c r="B260" s="175" t="str">
        <f t="shared" si="16"/>
        <v>Week 14</v>
      </c>
      <c r="C260" s="14"/>
      <c r="D260" s="15"/>
      <c r="E260" s="15"/>
      <c r="F260" s="167" t="str">
        <f t="shared" si="18"/>
        <v/>
      </c>
      <c r="G260" s="17"/>
      <c r="H260" s="16"/>
      <c r="I260" s="91"/>
      <c r="J260" s="152"/>
      <c r="K260" s="152">
        <f t="shared" si="17"/>
        <v>91</v>
      </c>
      <c r="L260" s="145" t="s">
        <v>40</v>
      </c>
    </row>
    <row r="261" spans="1:12" ht="12.75" hidden="1" customHeight="1" outlineLevel="1" x14ac:dyDescent="0.2">
      <c r="A261" s="61"/>
      <c r="B261" s="175" t="str">
        <f t="shared" si="16"/>
        <v>Week 15</v>
      </c>
      <c r="C261" s="14"/>
      <c r="D261" s="15"/>
      <c r="E261" s="15"/>
      <c r="F261" s="167" t="str">
        <f t="shared" si="18"/>
        <v/>
      </c>
      <c r="G261" s="17"/>
      <c r="H261" s="16"/>
      <c r="I261" s="91"/>
      <c r="J261" s="152"/>
      <c r="K261" s="152">
        <f t="shared" si="17"/>
        <v>98</v>
      </c>
      <c r="L261" s="151" t="s">
        <v>41</v>
      </c>
    </row>
    <row r="262" spans="1:12" ht="12.75" hidden="1" customHeight="1" outlineLevel="1" x14ac:dyDescent="0.2">
      <c r="A262" s="61"/>
      <c r="B262" s="175" t="str">
        <f t="shared" si="16"/>
        <v>Week 16</v>
      </c>
      <c r="C262" s="14"/>
      <c r="D262" s="15"/>
      <c r="E262" s="15"/>
      <c r="F262" s="167" t="str">
        <f t="shared" si="18"/>
        <v/>
      </c>
      <c r="G262" s="17"/>
      <c r="H262" s="16"/>
      <c r="I262" s="91"/>
      <c r="J262" s="152"/>
      <c r="K262" s="152">
        <f t="shared" si="17"/>
        <v>105</v>
      </c>
      <c r="L262" s="145" t="s">
        <v>42</v>
      </c>
    </row>
    <row r="263" spans="1:12" ht="12.75" hidden="1" customHeight="1" outlineLevel="1" x14ac:dyDescent="0.2">
      <c r="A263" s="61"/>
      <c r="B263" s="175" t="str">
        <f t="shared" si="16"/>
        <v>Week 17</v>
      </c>
      <c r="C263" s="14"/>
      <c r="D263" s="15"/>
      <c r="E263" s="15"/>
      <c r="F263" s="167" t="str">
        <f t="shared" si="18"/>
        <v/>
      </c>
      <c r="G263" s="17"/>
      <c r="H263" s="16"/>
      <c r="I263" s="91"/>
      <c r="J263" s="152"/>
      <c r="K263" s="152">
        <f t="shared" si="17"/>
        <v>112</v>
      </c>
      <c r="L263" s="151" t="s">
        <v>43</v>
      </c>
    </row>
    <row r="264" spans="1:12" ht="12.75" hidden="1" customHeight="1" outlineLevel="1" x14ac:dyDescent="0.2">
      <c r="A264" s="61"/>
      <c r="B264" s="175" t="str">
        <f t="shared" si="16"/>
        <v>Week 18</v>
      </c>
      <c r="C264" s="14"/>
      <c r="D264" s="15"/>
      <c r="E264" s="15"/>
      <c r="F264" s="167" t="str">
        <f t="shared" si="18"/>
        <v/>
      </c>
      <c r="G264" s="17"/>
      <c r="H264" s="16"/>
      <c r="I264" s="91"/>
      <c r="J264" s="152"/>
      <c r="K264" s="152">
        <f t="shared" si="17"/>
        <v>119</v>
      </c>
      <c r="L264" s="145" t="s">
        <v>44</v>
      </c>
    </row>
    <row r="265" spans="1:12" ht="12.75" hidden="1" customHeight="1" outlineLevel="1" x14ac:dyDescent="0.2">
      <c r="A265" s="61"/>
      <c r="B265" s="175" t="str">
        <f t="shared" si="16"/>
        <v>Week 19</v>
      </c>
      <c r="C265" s="14"/>
      <c r="D265" s="15"/>
      <c r="E265" s="15"/>
      <c r="F265" s="167" t="str">
        <f t="shared" si="18"/>
        <v/>
      </c>
      <c r="G265" s="17"/>
      <c r="H265" s="16"/>
      <c r="I265" s="91"/>
      <c r="J265" s="152"/>
      <c r="K265" s="152">
        <f t="shared" si="17"/>
        <v>126</v>
      </c>
      <c r="L265" s="151" t="s">
        <v>45</v>
      </c>
    </row>
    <row r="266" spans="1:12" ht="12.75" hidden="1" customHeight="1" outlineLevel="1" x14ac:dyDescent="0.2">
      <c r="A266" s="61"/>
      <c r="B266" s="175" t="str">
        <f t="shared" si="16"/>
        <v>Week 20</v>
      </c>
      <c r="C266" s="14"/>
      <c r="D266" s="15"/>
      <c r="E266" s="15"/>
      <c r="F266" s="167" t="str">
        <f t="shared" si="18"/>
        <v/>
      </c>
      <c r="G266" s="17"/>
      <c r="H266" s="16"/>
      <c r="I266" s="91"/>
      <c r="J266" s="152"/>
      <c r="K266" s="152">
        <f t="shared" si="17"/>
        <v>133</v>
      </c>
      <c r="L266" s="145" t="s">
        <v>46</v>
      </c>
    </row>
    <row r="267" spans="1:12" ht="12.75" hidden="1" customHeight="1" outlineLevel="1" x14ac:dyDescent="0.2">
      <c r="A267" s="61"/>
      <c r="B267" s="175" t="str">
        <f t="shared" si="16"/>
        <v>Week 21</v>
      </c>
      <c r="C267" s="14"/>
      <c r="D267" s="15"/>
      <c r="E267" s="15"/>
      <c r="F267" s="167" t="str">
        <f t="shared" si="18"/>
        <v/>
      </c>
      <c r="G267" s="17"/>
      <c r="H267" s="16"/>
      <c r="I267" s="91"/>
      <c r="J267" s="152"/>
      <c r="K267" s="152">
        <f t="shared" si="17"/>
        <v>140</v>
      </c>
      <c r="L267" s="151" t="s">
        <v>47</v>
      </c>
    </row>
    <row r="268" spans="1:12" ht="12.75" hidden="1" customHeight="1" outlineLevel="1" x14ac:dyDescent="0.2">
      <c r="A268" s="61"/>
      <c r="B268" s="175" t="str">
        <f t="shared" si="16"/>
        <v>Week 22</v>
      </c>
      <c r="C268" s="14"/>
      <c r="D268" s="15"/>
      <c r="E268" s="15"/>
      <c r="F268" s="167" t="str">
        <f t="shared" si="18"/>
        <v/>
      </c>
      <c r="G268" s="17"/>
      <c r="H268" s="16"/>
      <c r="I268" s="91"/>
      <c r="J268" s="152"/>
      <c r="K268" s="152">
        <f t="shared" si="17"/>
        <v>147</v>
      </c>
      <c r="L268" s="145" t="s">
        <v>48</v>
      </c>
    </row>
    <row r="269" spans="1:12" ht="12.75" hidden="1" customHeight="1" outlineLevel="1" x14ac:dyDescent="0.2">
      <c r="A269" s="61"/>
      <c r="B269" s="175" t="str">
        <f t="shared" si="16"/>
        <v>Week 23</v>
      </c>
      <c r="C269" s="14"/>
      <c r="D269" s="15"/>
      <c r="E269" s="15"/>
      <c r="F269" s="167" t="str">
        <f t="shared" si="18"/>
        <v/>
      </c>
      <c r="G269" s="17"/>
      <c r="H269" s="16"/>
      <c r="I269" s="91"/>
      <c r="J269" s="152"/>
      <c r="K269" s="152">
        <f t="shared" si="17"/>
        <v>154</v>
      </c>
      <c r="L269" s="151" t="s">
        <v>49</v>
      </c>
    </row>
    <row r="270" spans="1:12" ht="12.75" hidden="1" customHeight="1" outlineLevel="1" x14ac:dyDescent="0.2">
      <c r="A270" s="61"/>
      <c r="B270" s="175" t="str">
        <f t="shared" si="16"/>
        <v>Week 24</v>
      </c>
      <c r="C270" s="14"/>
      <c r="D270" s="15"/>
      <c r="E270" s="15"/>
      <c r="F270" s="167" t="str">
        <f t="shared" si="18"/>
        <v/>
      </c>
      <c r="G270" s="17"/>
      <c r="H270" s="16"/>
      <c r="I270" s="91"/>
      <c r="J270" s="152"/>
      <c r="K270" s="152">
        <f t="shared" si="17"/>
        <v>161</v>
      </c>
      <c r="L270" s="145" t="s">
        <v>50</v>
      </c>
    </row>
    <row r="271" spans="1:12" ht="12.75" hidden="1" customHeight="1" outlineLevel="1" x14ac:dyDescent="0.2">
      <c r="A271" s="61"/>
      <c r="B271" s="175" t="str">
        <f t="shared" si="16"/>
        <v>Week 25</v>
      </c>
      <c r="C271" s="14"/>
      <c r="D271" s="15"/>
      <c r="E271" s="15"/>
      <c r="F271" s="167" t="str">
        <f t="shared" si="18"/>
        <v/>
      </c>
      <c r="G271" s="17"/>
      <c r="H271" s="16"/>
      <c r="I271" s="91"/>
      <c r="J271" s="152"/>
      <c r="K271" s="152">
        <f t="shared" si="17"/>
        <v>168</v>
      </c>
      <c r="L271" s="151" t="s">
        <v>51</v>
      </c>
    </row>
    <row r="272" spans="1:12" ht="12.75" hidden="1" customHeight="1" outlineLevel="1" x14ac:dyDescent="0.2">
      <c r="A272" s="61"/>
      <c r="B272" s="175" t="str">
        <f t="shared" si="16"/>
        <v>Week 26</v>
      </c>
      <c r="C272" s="14"/>
      <c r="D272" s="15"/>
      <c r="E272" s="15"/>
      <c r="F272" s="167" t="str">
        <f t="shared" si="18"/>
        <v/>
      </c>
      <c r="G272" s="17"/>
      <c r="H272" s="16"/>
      <c r="I272" s="91"/>
      <c r="J272" s="152"/>
      <c r="K272" s="152">
        <f t="shared" si="17"/>
        <v>175</v>
      </c>
      <c r="L272" s="145" t="s">
        <v>52</v>
      </c>
    </row>
    <row r="273" spans="1:12" ht="12.75" hidden="1" customHeight="1" outlineLevel="1" x14ac:dyDescent="0.2">
      <c r="A273" s="61"/>
      <c r="B273" s="175" t="str">
        <f t="shared" si="16"/>
        <v>Week 27</v>
      </c>
      <c r="C273" s="14"/>
      <c r="D273" s="15"/>
      <c r="E273" s="15"/>
      <c r="F273" s="167" t="str">
        <f t="shared" si="18"/>
        <v/>
      </c>
      <c r="G273" s="17"/>
      <c r="H273" s="16"/>
      <c r="I273" s="91"/>
      <c r="J273" s="152"/>
      <c r="K273" s="152">
        <f t="shared" si="17"/>
        <v>182</v>
      </c>
      <c r="L273" s="151" t="s">
        <v>54</v>
      </c>
    </row>
    <row r="274" spans="1:12" ht="12.75" hidden="1" customHeight="1" outlineLevel="1" x14ac:dyDescent="0.2">
      <c r="A274" s="61"/>
      <c r="B274" s="175" t="str">
        <f t="shared" si="16"/>
        <v>Week 28</v>
      </c>
      <c r="C274" s="14"/>
      <c r="D274" s="15"/>
      <c r="E274" s="15"/>
      <c r="F274" s="167" t="str">
        <f t="shared" si="18"/>
        <v/>
      </c>
      <c r="G274" s="17"/>
      <c r="H274" s="16"/>
      <c r="I274" s="91"/>
      <c r="J274" s="152"/>
      <c r="K274" s="152">
        <f t="shared" si="17"/>
        <v>189</v>
      </c>
      <c r="L274" s="145" t="s">
        <v>55</v>
      </c>
    </row>
    <row r="275" spans="1:12" ht="12.75" hidden="1" customHeight="1" outlineLevel="1" x14ac:dyDescent="0.2">
      <c r="A275" s="61"/>
      <c r="B275" s="175" t="str">
        <f t="shared" si="16"/>
        <v>Week 29</v>
      </c>
      <c r="C275" s="14"/>
      <c r="D275" s="15"/>
      <c r="E275" s="15"/>
      <c r="F275" s="167" t="str">
        <f t="shared" si="18"/>
        <v/>
      </c>
      <c r="G275" s="17"/>
      <c r="H275" s="16"/>
      <c r="I275" s="91"/>
      <c r="J275" s="152"/>
      <c r="K275" s="152">
        <f t="shared" si="17"/>
        <v>196</v>
      </c>
      <c r="L275" s="151" t="s">
        <v>56</v>
      </c>
    </row>
    <row r="276" spans="1:12" ht="12.75" hidden="1" customHeight="1" outlineLevel="1" x14ac:dyDescent="0.2">
      <c r="A276" s="61"/>
      <c r="B276" s="175" t="str">
        <f t="shared" si="16"/>
        <v>Week 30</v>
      </c>
      <c r="C276" s="14"/>
      <c r="D276" s="15"/>
      <c r="E276" s="15"/>
      <c r="F276" s="167" t="str">
        <f t="shared" si="18"/>
        <v/>
      </c>
      <c r="G276" s="17"/>
      <c r="H276" s="16"/>
      <c r="I276" s="91"/>
      <c r="J276" s="152"/>
      <c r="K276" s="152">
        <f t="shared" si="17"/>
        <v>203</v>
      </c>
      <c r="L276" s="145" t="s">
        <v>57</v>
      </c>
    </row>
    <row r="277" spans="1:12" ht="12.75" hidden="1" customHeight="1" outlineLevel="1" x14ac:dyDescent="0.2">
      <c r="A277" s="61"/>
      <c r="B277" s="175" t="str">
        <f t="shared" si="16"/>
        <v>Week 31</v>
      </c>
      <c r="C277" s="14"/>
      <c r="D277" s="15"/>
      <c r="E277" s="15"/>
      <c r="F277" s="167" t="str">
        <f t="shared" si="18"/>
        <v/>
      </c>
      <c r="G277" s="17"/>
      <c r="H277" s="16"/>
      <c r="I277" s="91"/>
      <c r="J277" s="152"/>
      <c r="K277" s="152">
        <f t="shared" si="17"/>
        <v>210</v>
      </c>
      <c r="L277" s="151" t="s">
        <v>58</v>
      </c>
    </row>
    <row r="278" spans="1:12" ht="12.75" hidden="1" customHeight="1" outlineLevel="1" x14ac:dyDescent="0.2">
      <c r="A278" s="61"/>
      <c r="B278" s="175" t="str">
        <f t="shared" si="16"/>
        <v>Week 32</v>
      </c>
      <c r="C278" s="14"/>
      <c r="D278" s="15"/>
      <c r="E278" s="15"/>
      <c r="F278" s="167" t="str">
        <f t="shared" si="18"/>
        <v/>
      </c>
      <c r="G278" s="17"/>
      <c r="H278" s="16"/>
      <c r="I278" s="91"/>
      <c r="J278" s="152"/>
      <c r="K278" s="152">
        <f t="shared" si="17"/>
        <v>217</v>
      </c>
      <c r="L278" s="145" t="s">
        <v>59</v>
      </c>
    </row>
    <row r="279" spans="1:12" ht="12.75" hidden="1" customHeight="1" outlineLevel="1" x14ac:dyDescent="0.2">
      <c r="A279" s="61"/>
      <c r="B279" s="175" t="str">
        <f t="shared" si="16"/>
        <v>Week 33</v>
      </c>
      <c r="C279" s="14"/>
      <c r="D279" s="15"/>
      <c r="E279" s="15"/>
      <c r="F279" s="167" t="str">
        <f t="shared" si="18"/>
        <v/>
      </c>
      <c r="G279" s="17"/>
      <c r="H279" s="16"/>
      <c r="I279" s="91"/>
      <c r="J279" s="152"/>
      <c r="K279" s="152">
        <f t="shared" si="17"/>
        <v>224</v>
      </c>
      <c r="L279" s="151" t="s">
        <v>60</v>
      </c>
    </row>
    <row r="280" spans="1:12" ht="12.75" hidden="1" customHeight="1" outlineLevel="1" x14ac:dyDescent="0.2">
      <c r="A280" s="61"/>
      <c r="B280" s="175" t="str">
        <f t="shared" si="16"/>
        <v>Week 34</v>
      </c>
      <c r="C280" s="14"/>
      <c r="D280" s="15"/>
      <c r="E280" s="15"/>
      <c r="F280" s="167" t="str">
        <f t="shared" si="18"/>
        <v/>
      </c>
      <c r="G280" s="17"/>
      <c r="H280" s="16"/>
      <c r="I280" s="91"/>
      <c r="J280" s="152"/>
      <c r="K280" s="152">
        <f t="shared" si="17"/>
        <v>231</v>
      </c>
      <c r="L280" s="145" t="s">
        <v>61</v>
      </c>
    </row>
    <row r="281" spans="1:12" ht="12.75" hidden="1" customHeight="1" outlineLevel="1" x14ac:dyDescent="0.2">
      <c r="A281" s="61"/>
      <c r="B281" s="175" t="str">
        <f t="shared" si="16"/>
        <v>Week 35</v>
      </c>
      <c r="C281" s="14"/>
      <c r="D281" s="15"/>
      <c r="E281" s="15"/>
      <c r="F281" s="167" t="str">
        <f t="shared" si="18"/>
        <v/>
      </c>
      <c r="G281" s="17"/>
      <c r="H281" s="16"/>
      <c r="I281" s="91"/>
      <c r="J281" s="152"/>
      <c r="K281" s="152">
        <f t="shared" si="17"/>
        <v>238</v>
      </c>
      <c r="L281" s="151" t="s">
        <v>62</v>
      </c>
    </row>
    <row r="282" spans="1:12" ht="12.75" hidden="1" customHeight="1" outlineLevel="1" x14ac:dyDescent="0.2">
      <c r="A282" s="61"/>
      <c r="B282" s="175" t="str">
        <f t="shared" si="16"/>
        <v>Week 36</v>
      </c>
      <c r="C282" s="14"/>
      <c r="D282" s="15"/>
      <c r="E282" s="15"/>
      <c r="F282" s="167" t="str">
        <f t="shared" si="18"/>
        <v/>
      </c>
      <c r="G282" s="17"/>
      <c r="H282" s="16"/>
      <c r="I282" s="91"/>
      <c r="J282" s="152"/>
      <c r="K282" s="152">
        <f t="shared" si="17"/>
        <v>245</v>
      </c>
      <c r="L282" s="145" t="s">
        <v>63</v>
      </c>
    </row>
    <row r="283" spans="1:12" ht="12.75" hidden="1" customHeight="1" outlineLevel="1" x14ac:dyDescent="0.2">
      <c r="A283" s="61"/>
      <c r="B283" s="175" t="str">
        <f t="shared" si="16"/>
        <v>Week 37</v>
      </c>
      <c r="C283" s="14"/>
      <c r="D283" s="15"/>
      <c r="E283" s="15"/>
      <c r="F283" s="167" t="str">
        <f t="shared" si="18"/>
        <v/>
      </c>
      <c r="G283" s="17"/>
      <c r="H283" s="16"/>
      <c r="I283" s="91"/>
      <c r="J283" s="152"/>
      <c r="K283" s="152">
        <f t="shared" si="17"/>
        <v>252</v>
      </c>
      <c r="L283" s="151" t="s">
        <v>64</v>
      </c>
    </row>
    <row r="284" spans="1:12" ht="12.75" hidden="1" customHeight="1" outlineLevel="1" x14ac:dyDescent="0.2">
      <c r="A284" s="61"/>
      <c r="B284" s="175" t="str">
        <f t="shared" si="16"/>
        <v>Week 38</v>
      </c>
      <c r="C284" s="14"/>
      <c r="D284" s="15"/>
      <c r="E284" s="15"/>
      <c r="F284" s="167" t="str">
        <f t="shared" si="18"/>
        <v/>
      </c>
      <c r="G284" s="17"/>
      <c r="H284" s="16"/>
      <c r="I284" s="91"/>
      <c r="J284" s="152"/>
      <c r="K284" s="152">
        <f t="shared" si="17"/>
        <v>259</v>
      </c>
      <c r="L284" s="145" t="s">
        <v>65</v>
      </c>
    </row>
    <row r="285" spans="1:12" ht="12.75" hidden="1" customHeight="1" outlineLevel="1" x14ac:dyDescent="0.2">
      <c r="A285" s="61"/>
      <c r="B285" s="175" t="str">
        <f t="shared" si="16"/>
        <v>Week 39</v>
      </c>
      <c r="C285" s="14"/>
      <c r="D285" s="15"/>
      <c r="E285" s="15"/>
      <c r="F285" s="167" t="str">
        <f t="shared" si="18"/>
        <v/>
      </c>
      <c r="G285" s="17"/>
      <c r="H285" s="16"/>
      <c r="I285" s="91"/>
      <c r="J285" s="152"/>
      <c r="K285" s="152">
        <f t="shared" si="17"/>
        <v>266</v>
      </c>
      <c r="L285" s="151" t="s">
        <v>66</v>
      </c>
    </row>
    <row r="286" spans="1:12" ht="12.75" hidden="1" customHeight="1" outlineLevel="1" x14ac:dyDescent="0.2">
      <c r="A286" s="61"/>
      <c r="B286" s="175" t="str">
        <f t="shared" si="16"/>
        <v>Week 40</v>
      </c>
      <c r="C286" s="14"/>
      <c r="D286" s="15"/>
      <c r="E286" s="15"/>
      <c r="F286" s="167" t="str">
        <f t="shared" si="18"/>
        <v/>
      </c>
      <c r="G286" s="17"/>
      <c r="H286" s="16"/>
      <c r="I286" s="91"/>
      <c r="J286" s="152"/>
      <c r="K286" s="152">
        <f t="shared" si="17"/>
        <v>273</v>
      </c>
      <c r="L286" s="145" t="s">
        <v>67</v>
      </c>
    </row>
    <row r="287" spans="1:12" ht="12.75" hidden="1" customHeight="1" outlineLevel="1" x14ac:dyDescent="0.2">
      <c r="A287" s="61"/>
      <c r="B287" s="175" t="str">
        <f t="shared" si="16"/>
        <v>Week 41</v>
      </c>
      <c r="C287" s="14"/>
      <c r="D287" s="15"/>
      <c r="E287" s="15"/>
      <c r="F287" s="167" t="str">
        <f t="shared" si="18"/>
        <v/>
      </c>
      <c r="G287" s="17"/>
      <c r="H287" s="16"/>
      <c r="I287" s="91"/>
      <c r="J287" s="152"/>
      <c r="K287" s="152">
        <f t="shared" si="17"/>
        <v>280</v>
      </c>
      <c r="L287" s="151" t="s">
        <v>68</v>
      </c>
    </row>
    <row r="288" spans="1:12" ht="12.75" hidden="1" customHeight="1" outlineLevel="1" x14ac:dyDescent="0.2">
      <c r="A288" s="61"/>
      <c r="B288" s="175" t="str">
        <f t="shared" si="16"/>
        <v>Week 42</v>
      </c>
      <c r="C288" s="14"/>
      <c r="D288" s="15"/>
      <c r="E288" s="15"/>
      <c r="F288" s="167" t="str">
        <f t="shared" si="18"/>
        <v/>
      </c>
      <c r="G288" s="17"/>
      <c r="H288" s="16"/>
      <c r="I288" s="91"/>
      <c r="J288" s="152"/>
      <c r="K288" s="152">
        <f t="shared" si="17"/>
        <v>287</v>
      </c>
      <c r="L288" s="145" t="s">
        <v>69</v>
      </c>
    </row>
    <row r="289" spans="1:12" ht="12.75" hidden="1" customHeight="1" outlineLevel="1" x14ac:dyDescent="0.2">
      <c r="A289" s="61"/>
      <c r="B289" s="175" t="str">
        <f t="shared" si="16"/>
        <v>Week 43</v>
      </c>
      <c r="C289" s="14"/>
      <c r="D289" s="15"/>
      <c r="E289" s="15"/>
      <c r="F289" s="167" t="str">
        <f t="shared" si="18"/>
        <v/>
      </c>
      <c r="G289" s="17"/>
      <c r="H289" s="16"/>
      <c r="I289" s="91"/>
      <c r="J289" s="152"/>
      <c r="K289" s="152">
        <f t="shared" si="17"/>
        <v>294</v>
      </c>
      <c r="L289" s="151" t="s">
        <v>70</v>
      </c>
    </row>
    <row r="290" spans="1:12" ht="12.75" hidden="1" customHeight="1" outlineLevel="1" x14ac:dyDescent="0.2">
      <c r="A290" s="61"/>
      <c r="B290" s="175" t="str">
        <f t="shared" si="16"/>
        <v>Week 44</v>
      </c>
      <c r="C290" s="14"/>
      <c r="D290" s="15"/>
      <c r="E290" s="15"/>
      <c r="F290" s="167" t="str">
        <f t="shared" si="18"/>
        <v/>
      </c>
      <c r="G290" s="17"/>
      <c r="H290" s="16"/>
      <c r="I290" s="91"/>
      <c r="J290" s="152"/>
      <c r="K290" s="152">
        <f t="shared" si="17"/>
        <v>301</v>
      </c>
      <c r="L290" s="145" t="s">
        <v>71</v>
      </c>
    </row>
    <row r="291" spans="1:12" ht="12.75" hidden="1" customHeight="1" outlineLevel="1" x14ac:dyDescent="0.2">
      <c r="A291" s="61"/>
      <c r="B291" s="175" t="str">
        <f t="shared" si="16"/>
        <v>Week 45</v>
      </c>
      <c r="C291" s="14"/>
      <c r="D291" s="15"/>
      <c r="E291" s="15"/>
      <c r="F291" s="167" t="str">
        <f t="shared" si="18"/>
        <v/>
      </c>
      <c r="G291" s="17"/>
      <c r="H291" s="16"/>
      <c r="I291" s="91"/>
      <c r="J291" s="152"/>
      <c r="K291" s="152">
        <f t="shared" si="17"/>
        <v>308</v>
      </c>
      <c r="L291" s="151" t="s">
        <v>72</v>
      </c>
    </row>
    <row r="292" spans="1:12" ht="12.75" hidden="1" customHeight="1" outlineLevel="1" x14ac:dyDescent="0.2">
      <c r="A292" s="61"/>
      <c r="B292" s="175" t="str">
        <f t="shared" si="16"/>
        <v>Week 46</v>
      </c>
      <c r="C292" s="14"/>
      <c r="D292" s="15"/>
      <c r="E292" s="15"/>
      <c r="F292" s="167" t="str">
        <f t="shared" si="18"/>
        <v/>
      </c>
      <c r="G292" s="17"/>
      <c r="H292" s="16"/>
      <c r="I292" s="91"/>
      <c r="J292" s="152"/>
      <c r="K292" s="152">
        <f t="shared" si="17"/>
        <v>315</v>
      </c>
      <c r="L292" s="145" t="s">
        <v>73</v>
      </c>
    </row>
    <row r="293" spans="1:12" ht="12.75" hidden="1" customHeight="1" outlineLevel="1" x14ac:dyDescent="0.2">
      <c r="A293" s="61"/>
      <c r="B293" s="175" t="str">
        <f t="shared" si="16"/>
        <v>Week 47</v>
      </c>
      <c r="C293" s="14"/>
      <c r="D293" s="15"/>
      <c r="E293" s="15"/>
      <c r="F293" s="167" t="str">
        <f t="shared" si="18"/>
        <v/>
      </c>
      <c r="G293" s="17"/>
      <c r="H293" s="16"/>
      <c r="I293" s="91"/>
      <c r="J293" s="152"/>
      <c r="K293" s="152">
        <f t="shared" si="17"/>
        <v>322</v>
      </c>
      <c r="L293" s="151" t="s">
        <v>74</v>
      </c>
    </row>
    <row r="294" spans="1:12" ht="12.75" hidden="1" customHeight="1" outlineLevel="1" x14ac:dyDescent="0.2">
      <c r="A294" s="61"/>
      <c r="B294" s="175" t="str">
        <f t="shared" si="16"/>
        <v>Week 48</v>
      </c>
      <c r="C294" s="14"/>
      <c r="D294" s="15"/>
      <c r="E294" s="15"/>
      <c r="F294" s="167" t="str">
        <f t="shared" si="18"/>
        <v/>
      </c>
      <c r="G294" s="17"/>
      <c r="H294" s="16"/>
      <c r="I294" s="91"/>
      <c r="J294" s="152"/>
      <c r="K294" s="152">
        <f t="shared" si="17"/>
        <v>329</v>
      </c>
      <c r="L294" s="145" t="s">
        <v>75</v>
      </c>
    </row>
    <row r="295" spans="1:12" ht="12.75" hidden="1" customHeight="1" outlineLevel="1" x14ac:dyDescent="0.2">
      <c r="A295" s="61"/>
      <c r="B295" s="175" t="str">
        <f t="shared" si="16"/>
        <v>Week 49</v>
      </c>
      <c r="C295" s="14"/>
      <c r="D295" s="15"/>
      <c r="E295" s="15"/>
      <c r="F295" s="167" t="str">
        <f t="shared" si="18"/>
        <v/>
      </c>
      <c r="G295" s="17"/>
      <c r="H295" s="16"/>
      <c r="I295" s="91"/>
      <c r="J295" s="152"/>
      <c r="K295" s="152">
        <f t="shared" si="17"/>
        <v>336</v>
      </c>
      <c r="L295" s="151" t="s">
        <v>76</v>
      </c>
    </row>
    <row r="296" spans="1:12" ht="12.75" hidden="1" customHeight="1" outlineLevel="1" x14ac:dyDescent="0.2">
      <c r="A296" s="61"/>
      <c r="B296" s="175" t="str">
        <f t="shared" si="16"/>
        <v>Week 50</v>
      </c>
      <c r="C296" s="14"/>
      <c r="D296" s="15"/>
      <c r="E296" s="15"/>
      <c r="F296" s="167" t="str">
        <f t="shared" si="18"/>
        <v/>
      </c>
      <c r="G296" s="17"/>
      <c r="H296" s="16"/>
      <c r="I296" s="91"/>
      <c r="J296" s="152"/>
      <c r="K296" s="152">
        <f t="shared" si="17"/>
        <v>343</v>
      </c>
      <c r="L296" s="145" t="s">
        <v>77</v>
      </c>
    </row>
    <row r="297" spans="1:12" ht="12.75" hidden="1" customHeight="1" outlineLevel="1" x14ac:dyDescent="0.2">
      <c r="A297" s="61"/>
      <c r="B297" s="175" t="str">
        <f t="shared" si="16"/>
        <v>Week 51</v>
      </c>
      <c r="C297" s="14"/>
      <c r="D297" s="15"/>
      <c r="E297" s="15"/>
      <c r="F297" s="167" t="str">
        <f t="shared" si="18"/>
        <v/>
      </c>
      <c r="G297" s="17"/>
      <c r="H297" s="16"/>
      <c r="I297" s="91"/>
      <c r="J297" s="152"/>
      <c r="K297" s="152">
        <f t="shared" si="17"/>
        <v>350</v>
      </c>
      <c r="L297" s="151" t="s">
        <v>78</v>
      </c>
    </row>
    <row r="298" spans="1:12" ht="12.75" hidden="1" customHeight="1" outlineLevel="1" x14ac:dyDescent="0.2">
      <c r="A298" s="61"/>
      <c r="B298" s="175" t="str">
        <f t="shared" si="16"/>
        <v>Week 52</v>
      </c>
      <c r="C298" s="14"/>
      <c r="D298" s="15"/>
      <c r="E298" s="15"/>
      <c r="F298" s="167" t="str">
        <f t="shared" si="18"/>
        <v/>
      </c>
      <c r="G298" s="17"/>
      <c r="H298" s="16"/>
      <c r="I298" s="91"/>
      <c r="J298" s="152"/>
      <c r="K298" s="152">
        <f t="shared" si="17"/>
        <v>357</v>
      </c>
      <c r="L298" s="145" t="s">
        <v>79</v>
      </c>
    </row>
    <row r="299" spans="1:12" ht="12.75" hidden="1" customHeight="1" outlineLevel="1" thickBot="1" x14ac:dyDescent="0.3">
      <c r="A299" s="61"/>
      <c r="B299" s="122"/>
      <c r="C299" s="63"/>
      <c r="D299" s="63"/>
      <c r="E299" s="63"/>
      <c r="F299" s="63"/>
      <c r="G299" s="63"/>
      <c r="H299" s="63"/>
      <c r="I299" s="91"/>
    </row>
    <row r="300" spans="1:12" ht="13.5" hidden="1" customHeight="1" outlineLevel="1" thickBot="1" x14ac:dyDescent="0.25">
      <c r="A300" s="61"/>
      <c r="B300" s="107" t="s">
        <v>104</v>
      </c>
      <c r="C300" s="108">
        <f>SUBTOTAL(109,Table24[No. of Clinical Sessions Claimed])</f>
        <v>0</v>
      </c>
      <c r="D300" s="109">
        <f>SUBTOTAL(109,Table24[Total Claimed (£)])</f>
        <v>0</v>
      </c>
      <c r="E300" s="109">
        <f>SUBTOTAL(109,Table24[Total Verified (£)])</f>
        <v>0</v>
      </c>
      <c r="F300" s="109">
        <f>SUBTOTAL(109,Table24[Total Payable])</f>
        <v>0</v>
      </c>
      <c r="G300" s="110"/>
      <c r="H300" s="111"/>
      <c r="I300" s="91"/>
    </row>
    <row r="301" spans="1:12" ht="12.75" hidden="1" customHeight="1" outlineLevel="1" x14ac:dyDescent="0.2">
      <c r="A301" s="61"/>
      <c r="B301" s="244" t="s">
        <v>81</v>
      </c>
      <c r="C301" s="245"/>
      <c r="D301" s="245"/>
      <c r="E301" s="245"/>
      <c r="F301" s="245"/>
      <c r="G301" s="245"/>
      <c r="H301" s="245"/>
      <c r="I301" s="91"/>
    </row>
    <row r="302" spans="1:12" ht="40.15" hidden="1" customHeight="1" outlineLevel="1" x14ac:dyDescent="0.2">
      <c r="A302" s="61"/>
      <c r="B302" s="283"/>
      <c r="C302" s="284"/>
      <c r="D302" s="284"/>
      <c r="E302" s="284"/>
      <c r="F302" s="284"/>
      <c r="G302" s="284"/>
      <c r="H302" s="285"/>
      <c r="I302" s="91"/>
    </row>
    <row r="303" spans="1:12" ht="15" hidden="1" customHeight="1" outlineLevel="1" x14ac:dyDescent="0.2">
      <c r="A303" s="61"/>
      <c r="H303" s="1"/>
      <c r="I303" s="91"/>
    </row>
    <row r="304" spans="1:12" x14ac:dyDescent="0.2">
      <c r="A304" s="61"/>
    </row>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collapsed="1" x14ac:dyDescent="0.2"/>
  </sheetData>
  <sheetProtection formatRows="0" sort="0"/>
  <mergeCells count="43">
    <mergeCell ref="B302:H302"/>
    <mergeCell ref="B237:H237"/>
    <mergeCell ref="B238:F238"/>
    <mergeCell ref="B243:H243"/>
    <mergeCell ref="B244:E244"/>
    <mergeCell ref="F244:H244"/>
    <mergeCell ref="B301:H301"/>
    <mergeCell ref="B239:F239"/>
    <mergeCell ref="B11:H11"/>
    <mergeCell ref="B94:H94"/>
    <mergeCell ref="B95:H95"/>
    <mergeCell ref="B163:H163"/>
    <mergeCell ref="B164:H164"/>
    <mergeCell ref="B99:F99"/>
    <mergeCell ref="B86:H86"/>
    <mergeCell ref="B19:E19"/>
    <mergeCell ref="F19:H19"/>
    <mergeCell ref="B98:H98"/>
    <mergeCell ref="B80:H80"/>
    <mergeCell ref="B105:H105"/>
    <mergeCell ref="B106:E106"/>
    <mergeCell ref="B76:H76"/>
    <mergeCell ref="B12:F12"/>
    <mergeCell ref="B77:H77"/>
    <mergeCell ref="B18:H18"/>
    <mergeCell ref="B81:F81"/>
    <mergeCell ref="B166:H166"/>
    <mergeCell ref="B87:E87"/>
    <mergeCell ref="F87:H87"/>
    <mergeCell ref="B74:H74"/>
    <mergeCell ref="B92:H92"/>
    <mergeCell ref="B161:H161"/>
    <mergeCell ref="B169:F169"/>
    <mergeCell ref="F106:H106"/>
    <mergeCell ref="B235:H235"/>
    <mergeCell ref="B234:H234"/>
    <mergeCell ref="B168:F168"/>
    <mergeCell ref="B173:E173"/>
    <mergeCell ref="F173:H173"/>
    <mergeCell ref="B172:H172"/>
    <mergeCell ref="B175:E175"/>
    <mergeCell ref="B174:E174"/>
    <mergeCell ref="F174:H175"/>
  </mergeCells>
  <dataValidations disablePrompts="1" xWindow="727" yWindow="566" count="9">
    <dataValidation errorStyle="warning" allowBlank="1" showInputMessage="1" showErrorMessage="1" errorTitle="WARNING" error="The total number of claimable sessions under this application has now been reached. Please contact the practice to advise them." sqref="J22" xr:uid="{00000000-0002-0000-0700-000000000000}"/>
    <dataValidation allowBlank="1" showInputMessage="1" showErrorMessage="1" promptTitle="DO NOT ADJUST" prompt="These figures are lifted from the Maternity Tab and are based on the infroimation provided by the practice. Please do not adjust." sqref="G12:G13 G99:G100 G239:G240" xr:uid="{00000000-0002-0000-0700-000001000000}"/>
    <dataValidation allowBlank="1" showInputMessage="1" showErrorMessage="1" promptTitle="DO NOT ADJUST" prompt="These dates are based on the intended dates of leave, above, and have been adjusted to reflect the period of full pay entitlement." sqref="G15:G16 G102:G103" xr:uid="{00000000-0002-0000-0700-000002000000}"/>
    <dataValidation allowBlank="1" showInputMessage="1" showErrorMessage="1" promptTitle="ACTION" prompt="Please insert the actual number of weeks that the GP on leave has been off on leave and has received reimbursement under the policy, within the last 52 weeks." sqref="G168" xr:uid="{00000000-0002-0000-0700-000003000000}"/>
    <dataValidation allowBlank="1" showInputMessage="1" showErrorMessage="1" promptTitle="DO NOT ADJUST" prompt="These figures are lifted from the Sick Tab and are based on the infroimation provided by the practice. Please do not adjust." sqref="G169:G170" xr:uid="{00000000-0002-0000-0700-000004000000}"/>
    <dataValidation allowBlank="1" showInputMessage="1" showErrorMessage="1" promptTitle="ACTION" prompt="Please insert the actual number of weeks that the GP on leave will receive up to 90% of their normal salary/drawings, based on the contract or written agreement." sqref="G238" xr:uid="{00000000-0002-0000-0700-000005000000}"/>
    <dataValidation type="whole" errorStyle="warning" operator="lessThan" allowBlank="1" showInputMessage="1" showErrorMessage="1" errorTitle="Warning!" error="The total number of clinical sessions claimable has now been reached." sqref="C75 C300 C162" xr:uid="{00000000-0002-0000-0700-000006000000}">
      <formula1>K18</formula1>
    </dataValidation>
    <dataValidation type="whole" errorStyle="warning" operator="lessThan" allowBlank="1" showInputMessage="1" showErrorMessage="1" errorTitle="Warning!" error="The total number of clinical sessions claimable has now been reached." sqref="C93" xr:uid="{00000000-0002-0000-0700-000007000000}">
      <formula1>K45</formula1>
    </dataValidation>
    <dataValidation type="whole" errorStyle="warning" operator="lessThan" allowBlank="1" showInputMessage="1" showErrorMessage="1" errorTitle="Warning!" error="The total number of clinical sessions claimable has now been reached." sqref="C233" xr:uid="{00000000-0002-0000-0700-000008000000}">
      <formula1>K202</formula1>
    </dataValidation>
  </dataValidations>
  <pageMargins left="0.25" right="0.25" top="0.75" bottom="0.75" header="0.3" footer="0.3"/>
  <pageSetup paperSize="9" scale="68" orientation="portrait" r:id="rId1"/>
  <ignoredErrors>
    <ignoredError sqref="B74 B92 B161 C93:F93 B232 C233:F233 C162:F162 C75:F75 F15:F16 E2:E8 F84 F102:F103 C300:F300" unlockedFormula="1"/>
  </ignoredErrors>
  <drawing r:id="rId2"/>
  <legacyDrawing r:id="rId3"/>
  <tableParts count="5">
    <tablePart r:id="rId4"/>
    <tablePart r:id="rId5"/>
    <tablePart r:id="rId6"/>
    <tablePart r:id="rId7"/>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E3"/>
  <sheetViews>
    <sheetView workbookViewId="0">
      <selection sqref="A1:E3"/>
    </sheetView>
  </sheetViews>
  <sheetFormatPr defaultColWidth="8.7109375" defaultRowHeight="15" x14ac:dyDescent="0.25"/>
  <cols>
    <col min="1" max="1" width="11" bestFit="1" customWidth="1"/>
    <col min="2" max="2" width="9" bestFit="1" customWidth="1"/>
    <col min="3" max="3" width="9.5703125" bestFit="1" customWidth="1"/>
    <col min="4" max="4" width="12.7109375" bestFit="1" customWidth="1"/>
  </cols>
  <sheetData>
    <row r="1" spans="1:5" ht="16.5" thickBot="1" x14ac:dyDescent="0.3">
      <c r="A1" s="192" t="s">
        <v>155</v>
      </c>
      <c r="B1" s="292" t="s">
        <v>156</v>
      </c>
      <c r="C1" s="292"/>
      <c r="D1" s="292" t="s">
        <v>157</v>
      </c>
      <c r="E1" s="293"/>
    </row>
    <row r="2" spans="1:5" x14ac:dyDescent="0.25">
      <c r="A2" s="180" t="s">
        <v>158</v>
      </c>
      <c r="B2" s="181">
        <v>1751.52</v>
      </c>
      <c r="C2" s="180" t="s">
        <v>160</v>
      </c>
      <c r="D2" s="181">
        <v>1143.06</v>
      </c>
      <c r="E2" s="182" t="s">
        <v>162</v>
      </c>
    </row>
    <row r="3" spans="1:5" ht="15.75" thickBot="1" x14ac:dyDescent="0.3">
      <c r="A3" s="178" t="s">
        <v>159</v>
      </c>
      <c r="B3" s="179">
        <v>875.76</v>
      </c>
      <c r="C3" s="178" t="s">
        <v>161</v>
      </c>
      <c r="D3" s="179">
        <v>1751.52</v>
      </c>
      <c r="E3" s="178" t="s">
        <v>163</v>
      </c>
    </row>
  </sheetData>
  <mergeCells count="2">
    <mergeCell ref="B1:C1"/>
    <mergeCell ref="D1:E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9DFFCBEC3187409C2A498A8A279DB6" ma:contentTypeVersion="18" ma:contentTypeDescription="Create a new document." ma:contentTypeScope="" ma:versionID="71b2ef08478d35a0f3f225ad3caaf26c">
  <xsd:schema xmlns:xsd="http://www.w3.org/2001/XMLSchema" xmlns:xs="http://www.w3.org/2001/XMLSchema" xmlns:p="http://schemas.microsoft.com/office/2006/metadata/properties" xmlns:ns3="ceb20523-d8ee-4eb6-953f-c55a56940c40" xmlns:ns4="56b588ac-89d5-480b-9936-e176b335116d" targetNamespace="http://schemas.microsoft.com/office/2006/metadata/properties" ma:root="true" ma:fieldsID="1ea6ee01b79d52805b3d32e5bf6796bb" ns3:_="" ns4:_="">
    <xsd:import namespace="ceb20523-d8ee-4eb6-953f-c55a56940c40"/>
    <xsd:import namespace="56b588ac-89d5-480b-9936-e176b33511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LengthInSeconds" minOccurs="0"/>
                <xsd:element ref="ns4:MediaServiceLocation"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20523-d8ee-4eb6-953f-c55a56940c4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b588ac-89d5-480b-9936-e176b33511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6b588ac-89d5-480b-9936-e176b335116d" xsi:nil="true"/>
  </documentManagement>
</p:properties>
</file>

<file path=customXml/itemProps1.xml><?xml version="1.0" encoding="utf-8"?>
<ds:datastoreItem xmlns:ds="http://schemas.openxmlformats.org/officeDocument/2006/customXml" ds:itemID="{188897A3-45A2-4E8F-A920-8D1436980F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b20523-d8ee-4eb6-953f-c55a56940c40"/>
    <ds:schemaRef ds:uri="56b588ac-89d5-480b-9936-e176b33511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6C68E3-A375-4AF0-9F7D-4B18BABCEA06}">
  <ds:schemaRefs>
    <ds:schemaRef ds:uri="http://schemas.microsoft.com/sharepoint/v3/contenttype/forms"/>
  </ds:schemaRefs>
</ds:datastoreItem>
</file>

<file path=customXml/itemProps3.xml><?xml version="1.0" encoding="utf-8"?>
<ds:datastoreItem xmlns:ds="http://schemas.openxmlformats.org/officeDocument/2006/customXml" ds:itemID="{B996BFAE-388F-45ED-A2A7-8A814E02A0CB}">
  <ds:schemaRefs>
    <ds:schemaRef ds:uri="http://schemas.microsoft.com/office/2006/documentManagement/types"/>
    <ds:schemaRef ds:uri="http://purl.org/dc/dcmitype/"/>
    <ds:schemaRef ds:uri="http://schemas.microsoft.com/office/2006/metadata/properties"/>
    <ds:schemaRef ds:uri="56b588ac-89d5-480b-9936-e176b335116d"/>
    <ds:schemaRef ds:uri="http://www.w3.org/XML/1998/namespace"/>
    <ds:schemaRef ds:uri="ceb20523-d8ee-4eb6-953f-c55a56940c40"/>
    <ds:schemaRef ds:uri="http://purl.org/dc/elements/1.1/"/>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The NEL Protocol</vt:lpstr>
      <vt:lpstr>Main Page</vt:lpstr>
      <vt:lpstr>Maternity</vt:lpstr>
      <vt:lpstr>Paternity~Special</vt:lpstr>
      <vt:lpstr>Adoptive</vt:lpstr>
      <vt:lpstr>Sick</vt:lpstr>
      <vt:lpstr>Suspension</vt:lpstr>
      <vt:lpstr>~Finance (TO BE USED BY NEL PC)</vt:lpstr>
      <vt:lpstr>Sheet1</vt:lpstr>
      <vt:lpstr>ContactNo</vt:lpstr>
      <vt:lpstr>ContractType</vt:lpstr>
      <vt:lpstr>GPonLeave</vt:lpstr>
      <vt:lpstr>Name</vt:lpstr>
      <vt:lpstr>PrC</vt:lpstr>
      <vt:lpstr>PrCCG</vt:lpstr>
      <vt:lpstr>Adoptive!Print_Area</vt:lpstr>
      <vt:lpstr>'Main Page'!Print_Area</vt:lpstr>
      <vt:lpstr>Maternity!Print_Area</vt:lpstr>
      <vt:lpstr>'Paternity~Special'!Print_Area</vt:lpstr>
      <vt:lpstr>Sick!Print_Area</vt:lpstr>
      <vt:lpstr>Suspension!Print_Area</vt:lpstr>
      <vt:lpstr>'~Finance (TO BE USED BY NEL PC)'!Print_Titles</vt:lpstr>
      <vt:lpstr>PrN</vt:lpstr>
      <vt:lpstr>Reason</vt:lpstr>
      <vt:lpstr>Sessions</vt:lpstr>
    </vt:vector>
  </TitlesOfParts>
  <Company>NHS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NICK.LANGFORD</dc:creator>
  <cp:lastModifiedBy>Alex Orton</cp:lastModifiedBy>
  <cp:lastPrinted>2022-07-20T08:21:07Z</cp:lastPrinted>
  <dcterms:created xsi:type="dcterms:W3CDTF">2013-06-27T08:51:26Z</dcterms:created>
  <dcterms:modified xsi:type="dcterms:W3CDTF">2024-03-08T12:39:22Z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0x010100959DFFCBEC3187409C2A498A8A279DB6</vt:lpwstr>
  </property>
</Properties>
</file>